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drawings/drawing9.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10.xml" ContentType="application/vnd.openxmlformats-officedocument.drawingml.chartshapes+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5.xml" ContentType="application/vnd.openxmlformats-officedocument.themeOverride+xml"/>
  <Override PartName="/xl/drawings/drawing11.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7.xml" ContentType="application/vnd.openxmlformats-officedocument.themeOverride+xml"/>
  <Override PartName="/xl/drawings/drawing13.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9.xml" ContentType="application/vnd.openxmlformats-officedocument.themeOverride+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66925"/>
  <mc:AlternateContent xmlns:mc="http://schemas.openxmlformats.org/markup-compatibility/2006">
    <mc:Choice Requires="x15">
      <x15ac:absPath xmlns:x15ac="http://schemas.microsoft.com/office/spreadsheetml/2010/11/ac" url="https://claire365-my.sharepoint.com/personal/ellie_leatham_claire_co_uk/Documents/Documents/ReCon Soil/T3.2 - final documents for submission/"/>
    </mc:Choice>
  </mc:AlternateContent>
  <xr:revisionPtr revIDLastSave="0" documentId="8_{4F5A02CC-E5F6-4426-86BE-F7B86CF7A87F}" xr6:coauthVersionLast="47" xr6:coauthVersionMax="47" xr10:uidLastSave="{00000000-0000-0000-0000-000000000000}"/>
  <workbookProtection workbookAlgorithmName="SHA-512" workbookHashValue="QC3FmAJKeIkusiXoULnYG8mimMn6qmIUVTCESY2iNH3uQoCYZ2JjGZSUdoBi7soKGvUlut9LYq8vT/dHm9ErCg==" workbookSaltValue="sHXp6p8ApABUJAV2Udu4Ig==" workbookSpinCount="100000" lockStructure="1"/>
  <bookViews>
    <workbookView xWindow="-120" yWindow="-120" windowWidth="29040" windowHeight="15840" xr2:uid="{F77E6083-6BE8-4EB6-8E51-25B712720697}"/>
  </bookViews>
  <sheets>
    <sheet name="Overview" sheetId="6" r:id="rId1"/>
    <sheet name="Manual" sheetId="8" r:id="rId2"/>
    <sheet name="CarbonReConer©Database" sheetId="1" state="hidden" r:id="rId3"/>
    <sheet name="CarbonReConer©Design" sheetId="2" r:id="rId4"/>
    <sheet name="CarbonReConer©Results" sheetId="4" r:id="rId5"/>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4" l="1"/>
  <c r="D10" i="4"/>
  <c r="B13" i="4"/>
  <c r="B110" i="4"/>
  <c r="D110" i="4"/>
  <c r="B111" i="4"/>
  <c r="D111" i="4"/>
  <c r="B112" i="4"/>
  <c r="D112" i="4"/>
  <c r="B113" i="4"/>
  <c r="D113" i="4"/>
  <c r="B114" i="4"/>
  <c r="D114" i="4"/>
  <c r="B115" i="4"/>
  <c r="D115" i="4"/>
  <c r="D109" i="4"/>
  <c r="B109" i="4"/>
  <c r="B85" i="4"/>
  <c r="D85" i="4"/>
  <c r="B86" i="4"/>
  <c r="D86" i="4"/>
  <c r="B87" i="4"/>
  <c r="D87" i="4"/>
  <c r="B88" i="4"/>
  <c r="D88" i="4"/>
  <c r="B89" i="4"/>
  <c r="D89" i="4"/>
  <c r="B90" i="4"/>
  <c r="D90" i="4"/>
  <c r="D84" i="4"/>
  <c r="B84" i="4"/>
  <c r="B60" i="4"/>
  <c r="D60" i="4"/>
  <c r="B61" i="4"/>
  <c r="D61" i="4"/>
  <c r="B62" i="4"/>
  <c r="D62" i="4"/>
  <c r="D63" i="4"/>
  <c r="B64" i="4"/>
  <c r="D64" i="4"/>
  <c r="B65" i="4"/>
  <c r="D65" i="4"/>
  <c r="D59" i="4"/>
  <c r="B59" i="4"/>
  <c r="B35" i="4"/>
  <c r="D35" i="4"/>
  <c r="B36" i="4"/>
  <c r="D36" i="4"/>
  <c r="B37" i="4"/>
  <c r="D37" i="4"/>
  <c r="B38" i="4"/>
  <c r="D38" i="4"/>
  <c r="B39" i="4"/>
  <c r="D39" i="4"/>
  <c r="B40" i="4"/>
  <c r="D40" i="4"/>
  <c r="D34" i="4"/>
  <c r="B34" i="4"/>
  <c r="C54" i="2"/>
  <c r="D116" i="4" s="1"/>
  <c r="C44" i="2"/>
  <c r="D91" i="4" s="1"/>
  <c r="C34" i="2"/>
  <c r="D66" i="4" s="1"/>
  <c r="C24" i="2"/>
  <c r="D41" i="4" s="1"/>
  <c r="C14" i="2"/>
  <c r="D16" i="4" s="1"/>
  <c r="B11" i="4"/>
  <c r="B10" i="4"/>
  <c r="D11" i="4"/>
  <c r="B12" i="4"/>
  <c r="D12" i="4"/>
  <c r="D13" i="4"/>
  <c r="B14" i="4"/>
  <c r="D14" i="4"/>
  <c r="B15" i="4"/>
  <c r="D15" i="4"/>
  <c r="D9" i="4"/>
  <c r="B9" i="4"/>
  <c r="C120" i="4"/>
  <c r="C70" i="4"/>
  <c r="C45" i="4"/>
  <c r="C20" i="4"/>
  <c r="D54" i="2"/>
  <c r="D44" i="2"/>
  <c r="D34" i="2"/>
  <c r="D24" i="2"/>
  <c r="D14" i="2"/>
  <c r="H53" i="2"/>
  <c r="G53" i="2"/>
  <c r="F53" i="2"/>
  <c r="H52" i="2"/>
  <c r="G52" i="2"/>
  <c r="F52" i="2"/>
  <c r="E52" i="2"/>
  <c r="H51" i="2"/>
  <c r="G51" i="2"/>
  <c r="F51" i="2"/>
  <c r="H50" i="2"/>
  <c r="G50" i="2"/>
  <c r="F50" i="2"/>
  <c r="H49" i="2"/>
  <c r="G49" i="2"/>
  <c r="F49" i="2"/>
  <c r="H48" i="2"/>
  <c r="G48" i="2"/>
  <c r="F48" i="2"/>
  <c r="H43" i="2"/>
  <c r="G43" i="2"/>
  <c r="F43" i="2"/>
  <c r="H42" i="2"/>
  <c r="G42" i="2"/>
  <c r="F42" i="2"/>
  <c r="E42" i="2"/>
  <c r="H41" i="2"/>
  <c r="G41" i="2"/>
  <c r="F41" i="2"/>
  <c r="E41" i="2"/>
  <c r="H40" i="2"/>
  <c r="G40" i="2"/>
  <c r="F40" i="2"/>
  <c r="H39" i="2"/>
  <c r="G39" i="2"/>
  <c r="F39" i="2"/>
  <c r="H38" i="2"/>
  <c r="G38" i="2"/>
  <c r="F38" i="2"/>
  <c r="H33" i="2"/>
  <c r="G33" i="2"/>
  <c r="F33" i="2"/>
  <c r="H32" i="2"/>
  <c r="G32" i="2"/>
  <c r="F32" i="2"/>
  <c r="E32" i="2"/>
  <c r="H31" i="2"/>
  <c r="G31" i="2"/>
  <c r="F31" i="2"/>
  <c r="E31" i="2"/>
  <c r="H30" i="2"/>
  <c r="G30" i="2"/>
  <c r="F30" i="2"/>
  <c r="H29" i="2"/>
  <c r="G29" i="2"/>
  <c r="F29" i="2"/>
  <c r="H28" i="2"/>
  <c r="G28" i="2"/>
  <c r="F28" i="2"/>
  <c r="H23" i="2"/>
  <c r="G23" i="2"/>
  <c r="F23" i="2"/>
  <c r="H22" i="2"/>
  <c r="G22" i="2"/>
  <c r="F22" i="2"/>
  <c r="H21" i="2"/>
  <c r="G21" i="2"/>
  <c r="F21" i="2"/>
  <c r="H20" i="2"/>
  <c r="G20" i="2"/>
  <c r="F20" i="2"/>
  <c r="H19" i="2"/>
  <c r="G19" i="2"/>
  <c r="F19" i="2"/>
  <c r="H18" i="2"/>
  <c r="G18" i="2"/>
  <c r="F18" i="2"/>
  <c r="H13" i="2"/>
  <c r="H12" i="2"/>
  <c r="H11" i="2"/>
  <c r="H10" i="2"/>
  <c r="H9" i="2"/>
  <c r="H8" i="2"/>
  <c r="G13" i="2"/>
  <c r="G12" i="2"/>
  <c r="G11" i="2"/>
  <c r="G10" i="2"/>
  <c r="G9" i="2"/>
  <c r="G8" i="2"/>
  <c r="F13" i="2"/>
  <c r="F12" i="2"/>
  <c r="F11" i="2"/>
  <c r="F10" i="2"/>
  <c r="F9" i="2"/>
  <c r="F8" i="2"/>
  <c r="C74" i="4" l="1"/>
  <c r="D78" i="4" s="1"/>
  <c r="C22" i="4"/>
  <c r="C23" i="4"/>
  <c r="C24" i="4"/>
  <c r="C49" i="4"/>
  <c r="D53" i="4" s="1"/>
  <c r="C122" i="4"/>
  <c r="C98" i="4"/>
  <c r="C103" i="4" s="1"/>
  <c r="C123" i="4"/>
  <c r="C124" i="4"/>
  <c r="D128" i="4" s="1"/>
  <c r="C47" i="4"/>
  <c r="C99" i="4"/>
  <c r="D103" i="4" s="1"/>
  <c r="C97" i="4"/>
  <c r="C73" i="4"/>
  <c r="C72" i="4"/>
  <c r="C48" i="4"/>
  <c r="I31" i="2"/>
  <c r="I42" i="2"/>
  <c r="I52" i="2"/>
  <c r="I32" i="2"/>
  <c r="I41" i="2"/>
  <c r="B8" i="1"/>
  <c r="B9" i="1"/>
  <c r="B10" i="1"/>
  <c r="B11" i="1"/>
  <c r="B12" i="1"/>
  <c r="B13" i="1"/>
  <c r="B14" i="1"/>
  <c r="B15" i="1"/>
  <c r="E48" i="2" s="1"/>
  <c r="I48" i="2" s="1"/>
  <c r="B16" i="1"/>
  <c r="B17" i="1"/>
  <c r="B18" i="1"/>
  <c r="B19" i="1"/>
  <c r="E22" i="2" s="1"/>
  <c r="I22" i="2" s="1"/>
  <c r="B20" i="1"/>
  <c r="E12" i="2" s="1"/>
  <c r="B21" i="1"/>
  <c r="B22" i="1"/>
  <c r="B23" i="1"/>
  <c r="B24" i="1"/>
  <c r="B25" i="1"/>
  <c r="B26" i="1"/>
  <c r="B27" i="1"/>
  <c r="B28" i="1"/>
  <c r="E9" i="2" s="1"/>
  <c r="B29" i="1"/>
  <c r="B30" i="1"/>
  <c r="B31" i="1"/>
  <c r="E30" i="2" s="1"/>
  <c r="I30" i="2" s="1"/>
  <c r="B32" i="1"/>
  <c r="B33" i="1"/>
  <c r="E11" i="2" s="1"/>
  <c r="B34" i="1"/>
  <c r="B35" i="1"/>
  <c r="E53" i="2" s="1"/>
  <c r="I53" i="2" s="1"/>
  <c r="B36" i="1"/>
  <c r="B37" i="1"/>
  <c r="B7" i="1"/>
  <c r="E43" i="2" l="1"/>
  <c r="I43" i="2" s="1"/>
  <c r="E21" i="2"/>
  <c r="I21" i="2" s="1"/>
  <c r="E29" i="2"/>
  <c r="I29" i="2" s="1"/>
  <c r="C21" i="4"/>
  <c r="C121" i="4"/>
  <c r="C96" i="4"/>
  <c r="C71" i="4"/>
  <c r="C128" i="4"/>
  <c r="B128" i="4"/>
  <c r="B103" i="4"/>
  <c r="C78" i="4"/>
  <c r="B78" i="4"/>
  <c r="C46" i="4"/>
  <c r="C53" i="4"/>
  <c r="B53" i="4"/>
  <c r="B28" i="4"/>
  <c r="E33" i="2"/>
  <c r="I33" i="2" s="1"/>
  <c r="E13" i="2"/>
  <c r="E23" i="2"/>
  <c r="I23" i="2" s="1"/>
  <c r="E20" i="2"/>
  <c r="I20" i="2" s="1"/>
  <c r="E10" i="2"/>
  <c r="E40" i="2"/>
  <c r="I40" i="2" s="1"/>
  <c r="E28" i="2"/>
  <c r="I28" i="2" s="1"/>
  <c r="E50" i="2"/>
  <c r="I50" i="2" s="1"/>
  <c r="E18" i="2"/>
  <c r="I18" i="2" s="1"/>
  <c r="E38" i="2"/>
  <c r="I38" i="2" s="1"/>
  <c r="E8" i="2"/>
  <c r="E51" i="2"/>
  <c r="I51" i="2" s="1"/>
  <c r="E49" i="2"/>
  <c r="I49" i="2" s="1"/>
  <c r="E39" i="2"/>
  <c r="I39" i="2" s="1"/>
  <c r="E19" i="2"/>
  <c r="I19" i="2" s="1"/>
  <c r="C28" i="4" l="1"/>
  <c r="D28" i="4"/>
  <c r="I9" i="2"/>
  <c r="I10" i="2"/>
  <c r="I11" i="2"/>
  <c r="I13" i="2"/>
  <c r="I12" i="2"/>
  <c r="I8" i="2"/>
</calcChain>
</file>

<file path=xl/sharedStrings.xml><?xml version="1.0" encoding="utf-8"?>
<sst xmlns="http://schemas.openxmlformats.org/spreadsheetml/2006/main" count="221" uniqueCount="85">
  <si>
    <r>
      <t xml:space="preserve">Carbon ReConer© Soil Recipe Design Tool </t>
    </r>
    <r>
      <rPr>
        <sz val="18"/>
        <color rgb="FFFF0000"/>
        <rFont val="Calibri"/>
        <family val="2"/>
        <scheme val="minor"/>
      </rPr>
      <t>V2.0/2023 (26th June 2023)</t>
    </r>
  </si>
  <si>
    <t>Li Mao &amp; Brian J. Reid, School of Environmental Sciences, University of East Anglia, Norwich, NR4 7TJ, UK.</t>
  </si>
  <si>
    <t>Contact: Email: b.reid@uea.ac.uk Telephone: +44 (0)1603 592357</t>
  </si>
  <si>
    <t>Legal Disclaimer:</t>
  </si>
  <si>
    <t>1. This Soil Recipe Design Tool, and the information contained herein, was produced by authors L. Mao and B.J. Reid. For the record these are our own results.</t>
  </si>
  <si>
    <t xml:space="preserve">2. The use of this tool, and the information contained herein, is permitted for scientific research and general public use only. The use of this tool, and the information contained herein, for commercial gain or profit without permission of the original authors is prohibited.   </t>
  </si>
  <si>
    <t xml:space="preserve">3. Copyright rests with the original authors. Reproduction of the tool, and the information contained herein, is prohibited unless written permission is obtained from the original authors. Where the tool, or the information contained herein, is used to support scientific publications acknowledgement to the original authors is obligatory.  </t>
  </si>
  <si>
    <t xml:space="preserve"> </t>
  </si>
  <si>
    <t>Overview</t>
  </si>
  <si>
    <r>
      <t xml:space="preserve">To support the design of constructed soils the </t>
    </r>
    <r>
      <rPr>
        <b/>
        <i/>
        <sz val="14"/>
        <color theme="1"/>
        <rFont val="Calibri"/>
        <family val="2"/>
        <scheme val="minor"/>
      </rPr>
      <t>CarbonReConer</t>
    </r>
    <r>
      <rPr>
        <b/>
        <i/>
        <sz val="14"/>
        <color theme="1"/>
        <rFont val="Calibri"/>
        <family val="2"/>
      </rPr>
      <t>©</t>
    </r>
    <r>
      <rPr>
        <b/>
        <i/>
        <sz val="9.8000000000000007"/>
        <color theme="1"/>
        <rFont val="Calibri"/>
        <family val="2"/>
      </rPr>
      <t xml:space="preserve"> </t>
    </r>
    <r>
      <rPr>
        <b/>
        <i/>
        <sz val="14"/>
        <color theme="1"/>
        <rFont val="Calibri"/>
        <family val="2"/>
        <scheme val="minor"/>
      </rPr>
      <t xml:space="preserve">Soil Recipe DesignTool </t>
    </r>
    <r>
      <rPr>
        <sz val="14"/>
        <color theme="1"/>
        <rFont val="Calibri"/>
        <family val="2"/>
        <scheme val="minor"/>
      </rPr>
      <t>has been created. This tool allows the user to ascribe proportions of bulk candidate materials in a user defined recipe, and then reports back the total organic carbon (OC) of the mixture along with loadings of the relatively unstable OC and relatively stable OC in the mixture. The data reported in '</t>
    </r>
    <r>
      <rPr>
        <b/>
        <i/>
        <sz val="14"/>
        <color theme="1"/>
        <rFont val="Calibri"/>
        <family val="2"/>
        <scheme val="minor"/>
      </rPr>
      <t>FACTSHEET – Carbon Profiling of ReCon Soil Component Materials</t>
    </r>
    <r>
      <rPr>
        <sz val="14"/>
        <color theme="1"/>
        <rFont val="Calibri"/>
        <family val="2"/>
        <scheme val="minor"/>
      </rPr>
      <t xml:space="preserve">' (available in the toolkit archive) forms the basis of this design tool. Further information of the candidate materials are also available in the </t>
    </r>
    <r>
      <rPr>
        <b/>
        <i/>
        <sz val="14"/>
        <color theme="1"/>
        <rFont val="Calibri"/>
        <family val="2"/>
        <scheme val="minor"/>
      </rPr>
      <t>Materials Cards</t>
    </r>
    <r>
      <rPr>
        <sz val="14"/>
        <color theme="1"/>
        <rFont val="Calibri"/>
        <family val="2"/>
        <scheme val="minor"/>
      </rPr>
      <t xml:space="preserve"> (available in the toolkit archive).
For guidance regarding how to use this tool, please refer to the '</t>
    </r>
    <r>
      <rPr>
        <b/>
        <sz val="14"/>
        <color theme="1"/>
        <rFont val="Calibri"/>
        <family val="2"/>
        <scheme val="minor"/>
      </rPr>
      <t>CarbonReConer©Manual</t>
    </r>
    <r>
      <rPr>
        <sz val="14"/>
        <color theme="1"/>
        <rFont val="Calibri"/>
        <family val="2"/>
        <scheme val="minor"/>
      </rPr>
      <t>' tab.</t>
    </r>
  </si>
  <si>
    <t>Note to the User</t>
  </si>
  <si>
    <t>This tool is intended for use with sustainably sourced and non-hazardous materials. The user should not seek to acquire unsustainably sourced nor hazardous candidate materials for the purpose of creating a soil mix/recipe.
It is important to note that many of the materials listed within the tool will vary, in terms of their carbon properties, in space and time. The user should be mindful that the tool offers guidance only; and, where absolute values are required carbon load and carbon stability of the specific candidate material (or a specific mix/recipe) should be measured.
Considering candidate material based on its total OC load, while generally useful, does not inform the designer if the material will likely confer long-term carbon storage to a constructed soil. To have confidence in long-term carbon storage a high amount of OC alongside a large proportion of relatively stable OC will be needed. Viewed for the opposing perspective total OC will not usefully inform how likely a material is to nourish the biology of the soil; here, the amount of relatively unstable OC will be salient.
In defining a recipe for a constructed soil, the designer will also need to consider the non-carbon properties of the components/mixture. In selecting type and proportion of mineral components their particle size distribution (i.e. texture) should be considered. Texture underpins water flow and water storage in a material/mixture and influences susceptibility/resilience to compaction. In designing a constructed soil for a given end use, for example, to grow a high biodiversity meadow of native grasses and flowers: low nutrient status, low organic matter content, free drainage and a pH above neutral (&gt; pH7) will be desirable. In this scenario the constructed soil designer will likely select sandy material (to support free drainage) and a low OC material with high pH to deliver an alkaline outcome and to minimise nutrient content in the mixture.</t>
  </si>
  <si>
    <t>Project Partners</t>
  </si>
  <si>
    <t>Carbon ReConer© Soil Recipe Design Tool</t>
  </si>
  <si>
    <t>Step by Step Guidance</t>
  </si>
  <si>
    <r>
      <t xml:space="preserve">1. </t>
    </r>
    <r>
      <rPr>
        <b/>
        <sz val="14"/>
        <color theme="1"/>
        <rFont val="Calibri"/>
        <family val="2"/>
        <scheme val="minor"/>
      </rPr>
      <t>To design your ReCon Soil Recipes</t>
    </r>
    <r>
      <rPr>
        <sz val="14"/>
        <color theme="1"/>
        <rFont val="Calibri"/>
        <family val="2"/>
        <scheme val="minor"/>
      </rPr>
      <t>, go to the ‘</t>
    </r>
    <r>
      <rPr>
        <b/>
        <i/>
        <sz val="14"/>
        <color theme="1"/>
        <rFont val="Calibri"/>
        <family val="2"/>
        <scheme val="minor"/>
      </rPr>
      <t xml:space="preserve">CarbonReConer©Design’ </t>
    </r>
    <r>
      <rPr>
        <sz val="14"/>
        <color theme="1"/>
        <rFont val="Calibri"/>
        <family val="2"/>
        <scheme val="minor"/>
      </rPr>
      <t>tab. You can design a maximum of 5 soil recipes, and in each recipe you can select a maximum of 6 component materials. There are 31 component materials available.</t>
    </r>
  </si>
  <si>
    <r>
      <t>2. To design your first ReCon Soil Recipe, go to ‘</t>
    </r>
    <r>
      <rPr>
        <b/>
        <sz val="14"/>
        <color theme="1"/>
        <rFont val="Calibri"/>
        <family val="2"/>
        <scheme val="minor"/>
      </rPr>
      <t>ReCon Soil Recipe 1</t>
    </r>
    <r>
      <rPr>
        <sz val="14"/>
        <color theme="1"/>
        <rFont val="Calibri"/>
        <family val="2"/>
        <scheme val="minor"/>
      </rPr>
      <t>’.</t>
    </r>
  </si>
  <si>
    <r>
      <t>3. Under ‘</t>
    </r>
    <r>
      <rPr>
        <b/>
        <sz val="14"/>
        <color theme="1"/>
        <rFont val="Calibri"/>
        <family val="2"/>
        <scheme val="minor"/>
      </rPr>
      <t>Component Materials</t>
    </r>
    <r>
      <rPr>
        <sz val="14"/>
        <color theme="1"/>
        <rFont val="Calibri"/>
        <family val="2"/>
        <scheme val="minor"/>
      </rPr>
      <t>’, click the cell and click       , then select one component material from the drop-down menu.</t>
    </r>
  </si>
  <si>
    <r>
      <t>4. Under the ‘</t>
    </r>
    <r>
      <rPr>
        <b/>
        <sz val="14"/>
        <color theme="1"/>
        <rFont val="Calibri"/>
        <family val="2"/>
        <scheme val="minor"/>
      </rPr>
      <t>Proportion by mass/%</t>
    </r>
    <r>
      <rPr>
        <sz val="14"/>
        <color theme="1"/>
        <rFont val="Calibri"/>
        <family val="2"/>
        <scheme val="minor"/>
      </rPr>
      <t xml:space="preserve">’, click the cell and click      , then select the associated proportion value from the drop-down menu. e.g. If you would like to include 20% Seed sowing compost (SSC) in your recipe, ‘20’ should be selected from the drop-down menu. Note: The proportions of all component materials should sum to 100%. 
 </t>
    </r>
  </si>
  <si>
    <r>
      <t>5. Under the ‘</t>
    </r>
    <r>
      <rPr>
        <b/>
        <sz val="14"/>
        <color theme="1"/>
        <rFont val="Calibri"/>
        <family val="2"/>
        <scheme val="minor"/>
      </rPr>
      <t>Moisture content/%</t>
    </r>
    <r>
      <rPr>
        <sz val="14"/>
        <color theme="1"/>
        <rFont val="Calibri"/>
        <family val="2"/>
        <scheme val="minor"/>
      </rPr>
      <t xml:space="preserve">’, click the cell and click     , then select the associated moisture content. If a component material is devoid of moisture, then the moisture content should be set to zero. For example, if the Seed sowing compost (SSC) has a moisture content of 40%, ‘40’ should be selected from the drop-down menu. </t>
    </r>
  </si>
  <si>
    <r>
      <t xml:space="preserve">6. </t>
    </r>
    <r>
      <rPr>
        <u/>
        <sz val="14"/>
        <color theme="1"/>
        <rFont val="Calibri"/>
        <family val="2"/>
        <scheme val="minor"/>
      </rPr>
      <t>Repeat step 3 – 5</t>
    </r>
    <r>
      <rPr>
        <sz val="14"/>
        <color theme="1"/>
        <rFont val="Calibri"/>
        <family val="2"/>
        <scheme val="minor"/>
      </rPr>
      <t xml:space="preserve"> for the rest of the component materials. </t>
    </r>
    <r>
      <rPr>
        <b/>
        <i/>
        <sz val="14"/>
        <color theme="1"/>
        <rFont val="Calibri"/>
        <family val="2"/>
        <scheme val="minor"/>
      </rPr>
      <t xml:space="preserve">If less than 5 materials are used, 'N.A.' should be selected where no component material is used, and both the 'Propotion by mass/%' and 'Moisture content/%' should be set to zero. </t>
    </r>
    <r>
      <rPr>
        <i/>
        <sz val="14"/>
        <color theme="1"/>
        <rFont val="Calibri"/>
        <family val="2"/>
        <scheme val="minor"/>
      </rPr>
      <t>Double check if the proportions of all component materials sum to 100%.</t>
    </r>
  </si>
  <si>
    <r>
      <t>7. To create more soil recipes, go to ‘</t>
    </r>
    <r>
      <rPr>
        <b/>
        <sz val="14"/>
        <color theme="1"/>
        <rFont val="Calibri"/>
        <family val="2"/>
        <scheme val="minor"/>
      </rPr>
      <t>ReCon Soil Recipe 2</t>
    </r>
    <r>
      <rPr>
        <sz val="14"/>
        <color theme="1"/>
        <rFont val="Calibri"/>
        <family val="2"/>
        <scheme val="minor"/>
      </rPr>
      <t>’, ‘</t>
    </r>
    <r>
      <rPr>
        <b/>
        <sz val="14"/>
        <color theme="1"/>
        <rFont val="Calibri"/>
        <family val="2"/>
        <scheme val="minor"/>
      </rPr>
      <t>ReCon Soil Recipe 3</t>
    </r>
    <r>
      <rPr>
        <sz val="14"/>
        <color theme="1"/>
        <rFont val="Calibri"/>
        <family val="2"/>
        <scheme val="minor"/>
      </rPr>
      <t>’, ‘</t>
    </r>
    <r>
      <rPr>
        <b/>
        <sz val="14"/>
        <color theme="1"/>
        <rFont val="Calibri"/>
        <family val="2"/>
        <scheme val="minor"/>
      </rPr>
      <t>ReCon Soil Recipe 4</t>
    </r>
    <r>
      <rPr>
        <sz val="14"/>
        <color theme="1"/>
        <rFont val="Calibri"/>
        <family val="2"/>
        <scheme val="minor"/>
      </rPr>
      <t>’ and ‘</t>
    </r>
    <r>
      <rPr>
        <b/>
        <sz val="14"/>
        <color theme="1"/>
        <rFont val="Calibri"/>
        <family val="2"/>
        <scheme val="minor"/>
      </rPr>
      <t>ReCon Soil Recipe 5</t>
    </r>
    <r>
      <rPr>
        <sz val="14"/>
        <color theme="1"/>
        <rFont val="Calibri"/>
        <family val="2"/>
        <scheme val="minor"/>
      </rPr>
      <t xml:space="preserve">’. </t>
    </r>
    <r>
      <rPr>
        <u/>
        <sz val="14"/>
        <color theme="1"/>
        <rFont val="Calibri"/>
        <family val="2"/>
        <scheme val="minor"/>
      </rPr>
      <t>Repeat step 3 – 6</t>
    </r>
    <r>
      <rPr>
        <sz val="14"/>
        <color theme="1"/>
        <rFont val="Calibri"/>
        <family val="2"/>
        <scheme val="minor"/>
      </rPr>
      <t>. You can design a maximum of 5 soil recipes.</t>
    </r>
  </si>
  <si>
    <r>
      <t xml:space="preserve">8. </t>
    </r>
    <r>
      <rPr>
        <b/>
        <sz val="14"/>
        <color theme="1"/>
        <rFont val="Calibri"/>
        <family val="2"/>
        <scheme val="minor"/>
      </rPr>
      <t>To view the carbon stability results of your soil recipes</t>
    </r>
    <r>
      <rPr>
        <sz val="14"/>
        <color theme="1"/>
        <rFont val="Calibri"/>
        <family val="2"/>
        <scheme val="minor"/>
      </rPr>
      <t>, go to the ‘</t>
    </r>
    <r>
      <rPr>
        <b/>
        <i/>
        <sz val="14"/>
        <color theme="1"/>
        <rFont val="Calibri"/>
        <family val="2"/>
        <scheme val="minor"/>
      </rPr>
      <t>CarbonReConer©Results</t>
    </r>
    <r>
      <rPr>
        <sz val="14"/>
        <color theme="1"/>
        <rFont val="Calibri"/>
        <family val="2"/>
        <scheme val="minor"/>
      </rPr>
      <t>’ tab. The results generated are: 
    1) the soil recipe, it’s component materials and their associated proportions (in table format);
    2) the composition of the constructed soil (in both table and pie chart formats);
    3) the amount of organic carbon (OC), relatively unstable OC and stable OC in the bulk mixture of the constructed soil (in both table and bar chart formats).</t>
    </r>
  </si>
  <si>
    <t>ReCon Soil - Soil Recipe Design Tool</t>
  </si>
  <si>
    <t>ReCon Soil - Database</t>
  </si>
  <si>
    <t>Material</t>
  </si>
  <si>
    <t>OC/% dry mass</t>
  </si>
  <si>
    <t>Relatively unstable OC/% dry mass</t>
  </si>
  <si>
    <t>Relatively stable OC/% dry mass</t>
  </si>
  <si>
    <t>IC/% dry mass</t>
  </si>
  <si>
    <t>Moisture content/%</t>
  </si>
  <si>
    <t>Propotion/%</t>
  </si>
  <si>
    <t>N.A.</t>
  </si>
  <si>
    <t>UK green waste compost (UK GWC)</t>
  </si>
  <si>
    <t>CATE compost (FR GWC)</t>
  </si>
  <si>
    <t>Seed sowing compost (SSC)</t>
  </si>
  <si>
    <t>Mature plant compost (MAPC)</t>
  </si>
  <si>
    <t>Multi-purpose compost (MUPC)</t>
  </si>
  <si>
    <t>Greenworld Green waste compost (GW GWC)</t>
  </si>
  <si>
    <t>Composted bark (CB)</t>
  </si>
  <si>
    <t>Maurice Mason anaerobic digestate (MM AD)</t>
  </si>
  <si>
    <t>Paper crumble (PC)</t>
  </si>
  <si>
    <t>Hardwood oak biochar (HW BC)</t>
  </si>
  <si>
    <t>Softwood BD (Cuø) biochar (SW BC)</t>
  </si>
  <si>
    <t>Carbon Gold biochar (CG BD)</t>
  </si>
  <si>
    <t>UK biochar (UK BC)</t>
  </si>
  <si>
    <t>Factor X-charcoal dust/biochar (FXBC)</t>
  </si>
  <si>
    <t>Sharp sand (SS)</t>
  </si>
  <si>
    <t>Lignite clay (LC)</t>
  </si>
  <si>
    <t>Quarry mineral sludge (QMS)</t>
  </si>
  <si>
    <t>Excavated clay soil (ExS)</t>
  </si>
  <si>
    <t>Treated sediment (TS)</t>
  </si>
  <si>
    <t>Non-treated sediment (NTS)</t>
  </si>
  <si>
    <t>Mixed hardwood sawdust (MHS)</t>
  </si>
  <si>
    <t>Agricultural residues (compost like output) (CLO AR)</t>
  </si>
  <si>
    <t>Brash chippings (BRC)</t>
  </si>
  <si>
    <t>Spent brewery grain (SBG)</t>
  </si>
  <si>
    <t>Coffee grounds (CG)</t>
  </si>
  <si>
    <t>Used tea and tea bags (T&amp;TB)</t>
  </si>
  <si>
    <t>Sub soil peat (SSP)</t>
  </si>
  <si>
    <t>Topsoil (20mm screened) (STS)</t>
  </si>
  <si>
    <t>Topsoil (WH TS)</t>
  </si>
  <si>
    <t>Surface horizon of agricultural soil (SHS)</t>
  </si>
  <si>
    <t>Deep horizon of agricultural soil (DHS)</t>
  </si>
  <si>
    <t>CarbonReConer© Soil Recipe Design Tool</t>
  </si>
  <si>
    <r>
      <t>Note to the User:
1. Guidance regarding how to use the tool is provided in the '</t>
    </r>
    <r>
      <rPr>
        <b/>
        <sz val="14"/>
        <color theme="1"/>
        <rFont val="Calibri"/>
        <family val="2"/>
      </rPr>
      <t>Manual</t>
    </r>
    <r>
      <rPr>
        <b/>
        <i/>
        <sz val="14"/>
        <color theme="1"/>
        <rFont val="Calibri"/>
        <family val="2"/>
      </rPr>
      <t xml:space="preserve">' </t>
    </r>
    <r>
      <rPr>
        <sz val="14"/>
        <color theme="1"/>
        <rFont val="Calibri"/>
        <family val="2"/>
      </rPr>
      <t>tab</t>
    </r>
    <r>
      <rPr>
        <sz val="14"/>
        <color theme="1"/>
        <rFont val="Calibri"/>
        <family val="2"/>
        <scheme val="minor"/>
      </rPr>
      <t xml:space="preserve">. The manual can be found in the tab below.
2. This page allows the user to select the component materials, their proportions and their moisture contents. If less than 5 materials are used, 'N.A.' should be selected where no component material is used, and both the 'Propotion by mass/%' and 'Moisture content/%' should be set to zero.
3. Bulk masses ('Proportion by mass/%') of component materials should be inputted along with their associated moisture contents. If a component material is devoid of moisture, then the moisture content should be set to zero.
4. The user should check the recipe component proportions sum to 100%. </t>
    </r>
  </si>
  <si>
    <t>ReCon Soil Recipe 1</t>
  </si>
  <si>
    <t>Component materials</t>
  </si>
  <si>
    <t>Proportion by mass/%</t>
  </si>
  <si>
    <t>Non-C/%dry mass</t>
  </si>
  <si>
    <t>ReCon Soil Recipe 2</t>
  </si>
  <si>
    <t>ReCon Soil Recipe 3</t>
  </si>
  <si>
    <t>ReCon Soil Recipe 4</t>
  </si>
  <si>
    <t>ReCon Soil Recipe 5</t>
  </si>
  <si>
    <t>ReCon Soil Recipes - Carbon Stability Summary</t>
  </si>
  <si>
    <t>Soil composition (%)</t>
  </si>
  <si>
    <t>Parameters</t>
  </si>
  <si>
    <t>%</t>
  </si>
  <si>
    <t>Moisture</t>
  </si>
  <si>
    <t>Non-C</t>
  </si>
  <si>
    <t>Inorganic C</t>
  </si>
  <si>
    <t>Relatively unstable OC</t>
  </si>
  <si>
    <t>Relatively stable OC</t>
  </si>
  <si>
    <r>
      <t>OC in bulk mixture (kg t</t>
    </r>
    <r>
      <rPr>
        <b/>
        <vertAlign val="superscript"/>
        <sz val="12"/>
        <color theme="1"/>
        <rFont val="Calibri"/>
        <family val="2"/>
        <scheme val="minor"/>
      </rPr>
      <t>-1</t>
    </r>
    <r>
      <rPr>
        <b/>
        <sz val="12"/>
        <color theme="1"/>
        <rFont val="Calibri"/>
        <family val="2"/>
        <scheme val="minor"/>
      </rPr>
      <t xml:space="preserve"> </t>
    </r>
    <r>
      <rPr>
        <b/>
        <vertAlign val="subscript"/>
        <sz val="12"/>
        <color theme="1"/>
        <rFont val="Calibri"/>
        <family val="2"/>
        <scheme val="minor"/>
      </rPr>
      <t>bulk mass</t>
    </r>
    <r>
      <rPr>
        <b/>
        <sz val="12"/>
        <color theme="1"/>
        <rFont val="Calibri"/>
        <family val="2"/>
        <scheme val="minor"/>
      </rPr>
      <t>)</t>
    </r>
  </si>
  <si>
    <t>Organic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</si>
</sst>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1" x14ac:knownFonts="1">
    <font>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b/>
      <i/>
      <sz val="11"/>
      <name val="Calibri"/>
      <family val="2"/>
      <scheme val="minor"/>
    </font>
    <font>
      <b/>
      <vertAlign val="superscript"/>
      <sz val="12"/>
      <color theme="1"/>
      <name val="Calibri"/>
      <family val="2"/>
      <scheme val="minor"/>
    </font>
    <font>
      <b/>
      <vertAlign val="subscript"/>
      <sz val="12"/>
      <color theme="1"/>
      <name val="Calibri"/>
      <family val="2"/>
      <scheme val="minor"/>
    </font>
    <font>
      <sz val="14"/>
      <color theme="1"/>
      <name val="Calibri"/>
      <family val="2"/>
      <scheme val="minor"/>
    </font>
    <font>
      <b/>
      <i/>
      <sz val="14"/>
      <color theme="1"/>
      <name val="Calibri"/>
      <family val="2"/>
      <scheme val="minor"/>
    </font>
    <font>
      <b/>
      <i/>
      <sz val="14"/>
      <color theme="1"/>
      <name val="Calibri"/>
      <family val="2"/>
    </font>
    <font>
      <b/>
      <i/>
      <sz val="9.8000000000000007"/>
      <color theme="1"/>
      <name val="Calibri"/>
      <family val="2"/>
    </font>
    <font>
      <sz val="11"/>
      <color theme="0"/>
      <name val="Calibri"/>
      <family val="2"/>
      <scheme val="minor"/>
    </font>
    <font>
      <i/>
      <sz val="12"/>
      <color theme="1"/>
      <name val="Calibri"/>
      <family val="2"/>
      <scheme val="minor"/>
    </font>
    <font>
      <sz val="14"/>
      <color theme="1"/>
      <name val="Calibri"/>
      <family val="2"/>
    </font>
    <font>
      <b/>
      <sz val="14"/>
      <color theme="1"/>
      <name val="Calibri"/>
      <family val="2"/>
    </font>
    <font>
      <u/>
      <sz val="14"/>
      <color theme="1"/>
      <name val="Calibri"/>
      <family val="2"/>
      <scheme val="minor"/>
    </font>
    <font>
      <i/>
      <sz val="14"/>
      <color theme="1"/>
      <name val="Calibri"/>
      <family val="2"/>
      <scheme val="minor"/>
    </font>
    <font>
      <sz val="18"/>
      <color rgb="FFFF000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8"/>
        <bgColor indexed="64"/>
      </patternFill>
    </fill>
    <fill>
      <patternFill patternType="solid">
        <fgColor theme="2"/>
        <bgColor indexed="64"/>
      </patternFill>
    </fill>
    <fill>
      <patternFill patternType="solid">
        <fgColor theme="9"/>
        <bgColor indexed="64"/>
      </patternFill>
    </fill>
  </fills>
  <borders count="2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16">
    <xf numFmtId="0" fontId="0" fillId="0" borderId="0" xfId="0"/>
    <xf numFmtId="164" fontId="0" fillId="0" borderId="0" xfId="0" applyNumberFormat="1"/>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left"/>
    </xf>
    <xf numFmtId="0" fontId="5" fillId="0" borderId="0" xfId="0" applyFont="1" applyAlignment="1">
      <alignment horizontal="left" vertical="center"/>
    </xf>
    <xf numFmtId="0" fontId="6" fillId="0" borderId="0" xfId="0" applyFont="1" applyAlignment="1">
      <alignment vertical="center" wrapText="1"/>
    </xf>
    <xf numFmtId="0" fontId="0" fillId="0" borderId="0" xfId="0" applyAlignment="1">
      <alignment vertical="center"/>
    </xf>
    <xf numFmtId="164" fontId="0" fillId="0" borderId="0" xfId="0" applyNumberFormat="1" applyAlignment="1">
      <alignment vertical="center"/>
    </xf>
    <xf numFmtId="0" fontId="6" fillId="0" borderId="0" xfId="0" applyFont="1" applyAlignment="1">
      <alignment vertical="center"/>
    </xf>
    <xf numFmtId="164" fontId="6" fillId="0" borderId="0" xfId="0" applyNumberFormat="1" applyFont="1" applyAlignment="1">
      <alignment vertical="center"/>
    </xf>
    <xf numFmtId="0" fontId="0" fillId="0" borderId="4" xfId="0" applyBorder="1" applyProtection="1">
      <protection locked="0"/>
    </xf>
    <xf numFmtId="0" fontId="0" fillId="0" borderId="0" xfId="0" applyProtection="1">
      <protection locked="0"/>
    </xf>
    <xf numFmtId="0" fontId="0" fillId="0" borderId="0" xfId="0" applyProtection="1">
      <protection hidden="1"/>
    </xf>
    <xf numFmtId="164" fontId="0" fillId="0" borderId="0" xfId="0" applyNumberFormat="1" applyProtection="1">
      <protection hidden="1"/>
    </xf>
    <xf numFmtId="0" fontId="0" fillId="0" borderId="0" xfId="0" applyAlignment="1" applyProtection="1">
      <alignment horizontal="left"/>
      <protection hidden="1"/>
    </xf>
    <xf numFmtId="0" fontId="1" fillId="0" borderId="0" xfId="0" applyFont="1" applyProtection="1">
      <protection hidden="1"/>
    </xf>
    <xf numFmtId="1" fontId="0" fillId="0" borderId="0" xfId="0" applyNumberFormat="1" applyProtection="1">
      <protection hidden="1"/>
    </xf>
    <xf numFmtId="0" fontId="0" fillId="0" borderId="0" xfId="0" applyAlignment="1">
      <alignment horizontal="center"/>
    </xf>
    <xf numFmtId="0" fontId="5" fillId="0" borderId="0" xfId="0" applyFont="1" applyAlignment="1">
      <alignment vertical="center"/>
    </xf>
    <xf numFmtId="0" fontId="14" fillId="0" borderId="0" xfId="0" applyFont="1" applyProtection="1">
      <protection hidden="1"/>
    </xf>
    <xf numFmtId="164" fontId="14" fillId="0" borderId="0" xfId="0" applyNumberFormat="1" applyFont="1" applyProtection="1">
      <protection hidden="1"/>
    </xf>
    <xf numFmtId="1" fontId="14" fillId="0" borderId="0" xfId="0" applyNumberFormat="1" applyFont="1" applyProtection="1">
      <protection hidden="1"/>
    </xf>
    <xf numFmtId="0" fontId="10" fillId="0" borderId="0" xfId="0" applyFont="1" applyAlignment="1">
      <alignment vertical="center" wrapText="1"/>
    </xf>
    <xf numFmtId="0" fontId="1"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4" fontId="2" fillId="0" borderId="10"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0" fillId="0" borderId="5" xfId="0" applyNumberFormat="1" applyBorder="1"/>
    <xf numFmtId="0" fontId="0" fillId="0" borderId="6" xfId="0" applyBorder="1"/>
    <xf numFmtId="0" fontId="7" fillId="0" borderId="7" xfId="0" applyFont="1" applyBorder="1"/>
    <xf numFmtId="164" fontId="3" fillId="0" borderId="7" xfId="0" applyNumberFormat="1" applyFont="1" applyBorder="1"/>
    <xf numFmtId="0" fontId="0" fillId="0" borderId="7" xfId="0" applyBorder="1"/>
    <xf numFmtId="164" fontId="0" fillId="0" borderId="7" xfId="0" applyNumberFormat="1" applyBorder="1"/>
    <xf numFmtId="164" fontId="0" fillId="0" borderId="8" xfId="0" applyNumberFormat="1" applyBorder="1"/>
    <xf numFmtId="0" fontId="3" fillId="0" borderId="7" xfId="0" applyFont="1" applyBorder="1"/>
    <xf numFmtId="0" fontId="0" fillId="0" borderId="14" xfId="0" applyBorder="1" applyProtection="1">
      <protection locked="0"/>
    </xf>
    <xf numFmtId="0" fontId="0" fillId="0" borderId="0" xfId="0"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164" fontId="2" fillId="3"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4"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0" fillId="0" borderId="14" xfId="0" applyBorder="1" applyAlignment="1" applyProtection="1">
      <alignment vertical="center"/>
      <protection locked="0"/>
    </xf>
    <xf numFmtId="0" fontId="0" fillId="0" borderId="0" xfId="0" applyAlignment="1" applyProtection="1">
      <alignment vertical="center"/>
      <protection locked="0"/>
    </xf>
    <xf numFmtId="1" fontId="0" fillId="0" borderId="0" xfId="0" applyNumberFormat="1" applyAlignment="1" applyProtection="1">
      <alignment vertical="center"/>
      <protection locked="0"/>
    </xf>
    <xf numFmtId="0" fontId="6" fillId="0" borderId="16" xfId="0" applyFont="1" applyBorder="1" applyAlignment="1" applyProtection="1">
      <alignment vertical="center"/>
      <protection locked="0"/>
    </xf>
    <xf numFmtId="164" fontId="6" fillId="0" borderId="3" xfId="0" applyNumberFormat="1" applyFont="1" applyBorder="1" applyAlignment="1" applyProtection="1">
      <alignment horizontal="center" vertical="center"/>
      <protection locked="0"/>
    </xf>
    <xf numFmtId="1" fontId="6" fillId="0" borderId="16"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0" fillId="0" borderId="17" xfId="0" applyBorder="1" applyAlignment="1" applyProtection="1">
      <alignment vertical="center"/>
      <protection locked="0"/>
    </xf>
    <xf numFmtId="0" fontId="0" fillId="0" borderId="2" xfId="0" applyBorder="1" applyAlignment="1" applyProtection="1">
      <alignment vertical="center"/>
      <protection locked="0"/>
    </xf>
    <xf numFmtId="0" fontId="6" fillId="0" borderId="14" xfId="0" applyFont="1" applyBorder="1" applyProtection="1">
      <protection locked="0"/>
    </xf>
    <xf numFmtId="0" fontId="6" fillId="0" borderId="0" xfId="0" applyFont="1" applyProtection="1">
      <protection locked="0"/>
    </xf>
    <xf numFmtId="1"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lignment horizontal="center"/>
    </xf>
    <xf numFmtId="0" fontId="1" fillId="5" borderId="12"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3" xfId="0" applyFont="1" applyFill="1" applyBorder="1" applyAlignment="1">
      <alignment horizontal="center" vertical="center"/>
    </xf>
    <xf numFmtId="0" fontId="10" fillId="0" borderId="17" xfId="0" applyFont="1" applyBorder="1" applyAlignment="1">
      <alignment horizontal="left" vertical="center" wrapText="1"/>
    </xf>
    <xf numFmtId="0" fontId="10" fillId="0" borderId="2" xfId="0" applyFont="1" applyBorder="1" applyAlignment="1">
      <alignment horizontal="left" vertical="center" wrapText="1"/>
    </xf>
    <xf numFmtId="0" fontId="10" fillId="0" borderId="18" xfId="0" applyFont="1" applyBorder="1" applyAlignment="1">
      <alignment horizontal="left" vertical="center" wrapText="1"/>
    </xf>
    <xf numFmtId="0" fontId="5" fillId="0" borderId="0" xfId="0" applyFont="1" applyAlignment="1">
      <alignment horizontal="left" vertical="center"/>
    </xf>
    <xf numFmtId="0" fontId="0" fillId="0" borderId="17" xfId="0" applyBorder="1" applyAlignment="1">
      <alignment horizontal="center"/>
    </xf>
    <xf numFmtId="0" fontId="0" fillId="0" borderId="2" xfId="0" applyBorder="1" applyAlignment="1">
      <alignment horizontal="center"/>
    </xf>
    <xf numFmtId="0" fontId="0" fillId="0" borderId="18" xfId="0" applyBorder="1" applyAlignment="1">
      <alignment horizontal="center"/>
    </xf>
    <xf numFmtId="0" fontId="6" fillId="4" borderId="17"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18" xfId="0" applyFont="1" applyBorder="1" applyAlignment="1">
      <alignment horizontal="left" vertical="center"/>
    </xf>
    <xf numFmtId="0" fontId="2" fillId="4" borderId="1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5" xfId="0" applyFont="1" applyFill="1" applyBorder="1" applyAlignment="1">
      <alignment horizontal="left" vertical="center" wrapText="1"/>
    </xf>
    <xf numFmtId="0" fontId="10" fillId="0" borderId="14" xfId="0" applyFont="1" applyBorder="1" applyAlignment="1">
      <alignment horizontal="left" vertical="top" wrapText="1"/>
    </xf>
    <xf numFmtId="0" fontId="10" fillId="0" borderId="0" xfId="0" applyFont="1" applyAlignment="1">
      <alignment horizontal="left" vertical="top"/>
    </xf>
    <xf numFmtId="0" fontId="10" fillId="0" borderId="15" xfId="0" applyFont="1" applyBorder="1" applyAlignment="1">
      <alignment horizontal="left" vertical="top"/>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0" fillId="0" borderId="17" xfId="0" applyFont="1" applyBorder="1" applyAlignment="1">
      <alignment horizontal="left" vertical="top" wrapText="1"/>
    </xf>
    <xf numFmtId="0" fontId="10" fillId="0" borderId="2" xfId="0" applyFont="1" applyBorder="1" applyAlignment="1">
      <alignment horizontal="left" vertical="top"/>
    </xf>
    <xf numFmtId="0" fontId="10" fillId="0" borderId="18" xfId="0" applyFont="1" applyBorder="1" applyAlignment="1">
      <alignment horizontal="left" vertical="top"/>
    </xf>
    <xf numFmtId="0" fontId="0" fillId="0" borderId="0" xfId="0" applyAlignment="1" applyProtection="1">
      <alignment horizontal="center"/>
      <protection hidden="1"/>
    </xf>
    <xf numFmtId="0" fontId="5" fillId="0" borderId="0" xfId="0" applyFont="1" applyAlignment="1" applyProtection="1">
      <alignment horizontal="left" vertical="center"/>
      <protection hidden="1"/>
    </xf>
    <xf numFmtId="0" fontId="10" fillId="0" borderId="21" xfId="0" applyFont="1" applyBorder="1" applyAlignment="1">
      <alignment horizontal="left" vertical="center" wrapText="1"/>
    </xf>
    <xf numFmtId="0" fontId="10" fillId="0" borderId="20" xfId="0" applyFont="1" applyBorder="1" applyAlignment="1">
      <alignment horizontal="left" vertical="center" wrapText="1"/>
    </xf>
    <xf numFmtId="0" fontId="10" fillId="0" borderId="22" xfId="0" applyFont="1" applyBorder="1" applyAlignment="1">
      <alignment horizontal="left" vertical="center" wrapText="1"/>
    </xf>
    <xf numFmtId="0" fontId="1" fillId="2" borderId="0" xfId="0" applyFont="1" applyFill="1" applyAlignment="1">
      <alignment horizontal="left" vertical="center"/>
    </xf>
    <xf numFmtId="0" fontId="6" fillId="0" borderId="16"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2" fillId="0" borderId="1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0" fillId="0" borderId="20" xfId="0" applyBorder="1" applyAlignment="1">
      <alignment horizontal="center"/>
    </xf>
    <xf numFmtId="0" fontId="0" fillId="0" borderId="0" xfId="0"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1" fillId="2" borderId="12"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5" fillId="0" borderId="0" xfId="0" applyFont="1" applyAlignment="1">
      <alignment horizontal="center" vertical="center"/>
    </xf>
    <xf numFmtId="0" fontId="0" fillId="0" borderId="0" xfId="0" applyAlignment="1" applyProtection="1">
      <alignment horizontal="center"/>
      <protection locked="0"/>
    </xf>
    <xf numFmtId="0" fontId="0" fillId="0" borderId="15"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6" fillId="0" borderId="23"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cellXfs>
  <cellStyles count="1">
    <cellStyle name="Normal" xfId="0" builtinId="0"/>
  </cellStyles>
  <dxfs count="0"/>
  <tableStyles count="1" defaultTableStyle="TableStyleMedium2" defaultPivotStyle="PivotStyleLight16">
    <tableStyle name="Table Style 1" pivot="0" count="0" xr9:uid="{D747C430-4812-4ABD-A3AB-A286540FC3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1</a:t>
            </a:r>
          </a:p>
        </c:rich>
      </c:tx>
      <c:layout>
        <c:manualLayout>
          <c:xMode val="edge"/>
          <c:yMode val="edge"/>
          <c:x val="0.35167344706911635"/>
          <c:y val="7.8703703703703706E-2"/>
        </c:manualLayout>
      </c:layout>
      <c:overlay val="0"/>
      <c:spPr>
        <a:noFill/>
        <a:ln>
          <a:noFill/>
        </a:ln>
        <a:effectLst/>
      </c:spPr>
    </c:title>
    <c:autoTitleDeleted val="0"/>
    <c:plotArea>
      <c:layout>
        <c:manualLayout>
          <c:layoutTarget val="inner"/>
          <c:xMode val="edge"/>
          <c:yMode val="edge"/>
          <c:x val="0.11216569275545428"/>
          <c:y val="0.23541658902482149"/>
          <c:w val="0.79095037189119266"/>
          <c:h val="0.61895063978395415"/>
        </c:manualLayout>
      </c:layout>
      <c:ofPieChart>
        <c:ofPieType val="bar"/>
        <c:varyColors val="1"/>
        <c:ser>
          <c:idx val="0"/>
          <c:order val="0"/>
          <c:tx>
            <c:strRef>
              <c:f>'CarbonReConer©Results'!$C$19</c:f>
              <c:strCache>
                <c:ptCount val="1"/>
                <c:pt idx="0">
                  <c:v>%</c:v>
                </c:pt>
              </c:strCache>
            </c:strRef>
          </c:tx>
          <c:spPr>
            <a:ln w="0">
              <a:solidFill>
                <a:schemeClr val="accent3">
                  <a:lumMod val="75000"/>
                </a:schemeClr>
              </a:solidFill>
            </a:ln>
          </c:spPr>
          <c:dPt>
            <c:idx val="0"/>
            <c:bubble3D val="0"/>
            <c:spPr>
              <a:solidFill>
                <a:srgbClr val="5B9BD5"/>
              </a:solidFill>
              <a:ln w="0">
                <a:solidFill>
                  <a:schemeClr val="accent3">
                    <a:lumMod val="75000"/>
                  </a:schemeClr>
                </a:solidFill>
              </a:ln>
            </c:spPr>
            <c:extLst>
              <c:ext xmlns:c16="http://schemas.microsoft.com/office/drawing/2014/chart" uri="{C3380CC4-5D6E-409C-BE32-E72D297353CC}">
                <c16:uniqueId val="{00000003-F06A-4EF3-BB3A-8F7505C3D74B}"/>
              </c:ext>
            </c:extLst>
          </c:dPt>
          <c:dPt>
            <c:idx val="1"/>
            <c:bubble3D val="0"/>
            <c:spPr>
              <a:solidFill>
                <a:srgbClr val="E7E6E6"/>
              </a:solidFill>
              <a:ln w="0">
                <a:solidFill>
                  <a:schemeClr val="accent3">
                    <a:lumMod val="75000"/>
                  </a:schemeClr>
                </a:solidFill>
              </a:ln>
              <a:effectLst/>
            </c:spPr>
            <c:extLst>
              <c:ext xmlns:c16="http://schemas.microsoft.com/office/drawing/2014/chart" uri="{C3380CC4-5D6E-409C-BE32-E72D297353CC}">
                <c16:uniqueId val="{00000005-F06A-4EF3-BB3A-8F7505C3D74B}"/>
              </c:ext>
            </c:extLst>
          </c:dPt>
          <c:dPt>
            <c:idx val="2"/>
            <c:bubble3D val="0"/>
            <c:spPr>
              <a:solidFill>
                <a:srgbClr val="ED7D31"/>
              </a:solidFill>
              <a:ln w="0">
                <a:solidFill>
                  <a:schemeClr val="accent3">
                    <a:lumMod val="75000"/>
                  </a:schemeClr>
                </a:solidFill>
              </a:ln>
              <a:effectLst/>
            </c:spPr>
            <c:extLst>
              <c:ext xmlns:c16="http://schemas.microsoft.com/office/drawing/2014/chart" uri="{C3380CC4-5D6E-409C-BE32-E72D297353CC}">
                <c16:uniqueId val="{00000006-F06A-4EF3-BB3A-8F7505C3D74B}"/>
              </c:ext>
            </c:extLst>
          </c:dPt>
          <c:dPt>
            <c:idx val="3"/>
            <c:bubble3D val="0"/>
            <c:spPr>
              <a:solidFill>
                <a:srgbClr val="70AD47">
                  <a:lumMod val="40000"/>
                  <a:lumOff val="60000"/>
                </a:srgbClr>
              </a:solidFill>
              <a:ln w="0">
                <a:solidFill>
                  <a:schemeClr val="accent3">
                    <a:lumMod val="75000"/>
                  </a:schemeClr>
                </a:solidFill>
              </a:ln>
              <a:effectLst/>
            </c:spPr>
            <c:extLst>
              <c:ext xmlns:c16="http://schemas.microsoft.com/office/drawing/2014/chart" uri="{C3380CC4-5D6E-409C-BE32-E72D297353CC}">
                <c16:uniqueId val="{00000004-F06A-4EF3-BB3A-8F7505C3D74B}"/>
              </c:ext>
            </c:extLst>
          </c:dPt>
          <c:dPt>
            <c:idx val="4"/>
            <c:bubble3D val="0"/>
            <c:spPr>
              <a:solidFill>
                <a:srgbClr val="70AD47"/>
              </a:solidFill>
              <a:ln w="0">
                <a:solidFill>
                  <a:schemeClr val="accent3">
                    <a:lumMod val="75000"/>
                  </a:schemeClr>
                </a:solidFill>
              </a:ln>
              <a:effectLst/>
            </c:spPr>
            <c:extLst>
              <c:ext xmlns:c16="http://schemas.microsoft.com/office/drawing/2014/chart" uri="{C3380CC4-5D6E-409C-BE32-E72D297353CC}">
                <c16:uniqueId val="{0000000B-3DE4-4646-B6DE-3B112B2CB119}"/>
              </c:ext>
            </c:extLst>
          </c:dPt>
          <c:dPt>
            <c:idx val="5"/>
            <c:bubble3D val="0"/>
            <c:spPr>
              <a:solidFill>
                <a:srgbClr val="FFC000"/>
              </a:solidFill>
              <a:ln w="0">
                <a:solidFill>
                  <a:schemeClr val="accent3">
                    <a:lumMod val="75000"/>
                  </a:schemeClr>
                </a:solidFill>
              </a:ln>
            </c:spPr>
            <c:extLst>
              <c:ext xmlns:c16="http://schemas.microsoft.com/office/drawing/2014/chart" uri="{C3380CC4-5D6E-409C-BE32-E72D297353CC}">
                <c16:uniqueId val="{0000000A-EAB7-46BC-A9C0-B78DC6A600C2}"/>
              </c:ext>
            </c:extLst>
          </c:dPt>
          <c:dLbls>
            <c:dLbl>
              <c:idx val="0"/>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244854353022318"/>
                      <c:h val="0.10657800071945321"/>
                    </c:manualLayout>
                  </c15:layout>
                </c:ext>
                <c:ext xmlns:c16="http://schemas.microsoft.com/office/drawing/2014/chart" uri="{C3380CC4-5D6E-409C-BE32-E72D297353CC}">
                  <c16:uniqueId val="{00000003-F06A-4EF3-BB3A-8F7505C3D74B}"/>
                </c:ext>
              </c:extLst>
            </c:dLbl>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12786111111111109"/>
                      <c:h val="0.12590296004666082"/>
                    </c:manualLayout>
                  </c15:layout>
                </c:ext>
                <c:ext xmlns:c16="http://schemas.microsoft.com/office/drawing/2014/chart" uri="{C3380CC4-5D6E-409C-BE32-E72D297353CC}">
                  <c16:uniqueId val="{00000005-F06A-4EF3-BB3A-8F7505C3D74B}"/>
                </c:ext>
              </c:extLst>
            </c:dLbl>
            <c:dLbl>
              <c:idx val="2"/>
              <c:layout>
                <c:manualLayout>
                  <c:x val="-2.0289767087624179E-2"/>
                  <c:y val="-6.30743532395550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272222222222222"/>
                      <c:h val="0.13053258967629047"/>
                    </c:manualLayout>
                  </c15:layout>
                </c:ext>
                <c:ext xmlns:c16="http://schemas.microsoft.com/office/drawing/2014/chart" uri="{C3380CC4-5D6E-409C-BE32-E72D297353CC}">
                  <c16:uniqueId val="{00000006-F06A-4EF3-BB3A-8F7505C3D74B}"/>
                </c:ext>
              </c:extLst>
            </c:dLbl>
            <c:dLbl>
              <c:idx val="3"/>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2229277106866363"/>
                      <c:h val="0.12436268899506603"/>
                    </c:manualLayout>
                  </c15:layout>
                </c:ext>
                <c:ext xmlns:c16="http://schemas.microsoft.com/office/drawing/2014/chart" uri="{C3380CC4-5D6E-409C-BE32-E72D297353CC}">
                  <c16:uniqueId val="{00000004-F06A-4EF3-BB3A-8F7505C3D74B}"/>
                </c:ext>
              </c:extLst>
            </c:dLbl>
            <c:dLbl>
              <c:idx val="4"/>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DE4-4646-B6DE-3B112B2CB119}"/>
                </c:ext>
              </c:extLst>
            </c:dLbl>
            <c:dLbl>
              <c:idx val="5"/>
              <c:tx>
                <c:rich>
                  <a:bodyPr/>
                  <a:lstStyle/>
                  <a:p>
                    <a:r>
                      <a:rPr lang="en-US"/>
                      <a:t>Organic C</a:t>
                    </a:r>
                    <a:r>
                      <a:rPr lang="en-US" baseline="0"/>
                      <a:t> </a:t>
                    </a:r>
                    <a:fld id="{B8345A6F-854D-4A00-BBC7-5823BB531236}" type="PERCENTAGE">
                      <a:rPr lang="en-US" baseline="0"/>
                      <a:pPr/>
                      <a:t>[PERCENTAGE]</a:t>
                    </a:fld>
                    <a:endParaRPr lang="en-US" baseline="0"/>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05211297725743"/>
                      <c:h val="0.10657800071945321"/>
                    </c:manualLayout>
                  </c15:layout>
                  <c15:dlblFieldTable/>
                  <c15:showDataLabelsRange val="0"/>
                </c:ext>
                <c:ext xmlns:c16="http://schemas.microsoft.com/office/drawing/2014/chart" uri="{C3380CC4-5D6E-409C-BE32-E72D297353CC}">
                  <c16:uniqueId val="{0000000A-EAB7-46BC-A9C0-B78DC6A600C2}"/>
                </c:ext>
              </c:extLst>
            </c:dLbl>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'CarbonReConer©Results'!$B$20:$B$24</c:f>
              <c:strCache>
                <c:ptCount val="5"/>
                <c:pt idx="0">
                  <c:v>Moisture</c:v>
                </c:pt>
                <c:pt idx="1">
                  <c:v>Non-C</c:v>
                </c:pt>
                <c:pt idx="2">
                  <c:v>Inorganic C</c:v>
                </c:pt>
                <c:pt idx="3">
                  <c:v>Relatively unstable OC</c:v>
                </c:pt>
                <c:pt idx="4">
                  <c:v>Relatively stable OC</c:v>
                </c:pt>
              </c:strCache>
            </c:strRef>
          </c:cat>
          <c:val>
            <c:numRef>
              <c:f>'CarbonReConer©Results'!$C$20:$C$24</c:f>
              <c:numCache>
                <c:formatCode>0.0</c:formatCode>
                <c:ptCount val="5"/>
                <c:pt idx="0">
                  <c:v>47.2</c:v>
                </c:pt>
                <c:pt idx="1">
                  <c:v>46.8</c:v>
                </c:pt>
                <c:pt idx="2">
                  <c:v>1.1000000000000001</c:v>
                </c:pt>
                <c:pt idx="3">
                  <c:v>2.2999999999999998</c:v>
                </c:pt>
                <c:pt idx="4">
                  <c:v>2.6</c:v>
                </c:pt>
              </c:numCache>
            </c:numRef>
          </c:val>
          <c:extLst>
            <c:ext xmlns:c16="http://schemas.microsoft.com/office/drawing/2014/chart" uri="{C3380CC4-5D6E-409C-BE32-E72D297353CC}">
              <c16:uniqueId val="{00000000-F06A-4EF3-BB3A-8F7505C3D74B}"/>
            </c:ext>
          </c:extLst>
        </c:ser>
        <c:dLbls>
          <c:showLegendKey val="0"/>
          <c:showVal val="0"/>
          <c:showCatName val="0"/>
          <c:showSerName val="0"/>
          <c:showPercent val="0"/>
          <c:showBubbleSize val="0"/>
          <c:showLeaderLines val="1"/>
        </c:dLbls>
        <c:gapWidth val="165"/>
        <c:splitType val="pos"/>
        <c:splitPos val="2"/>
        <c:secondPieSize val="90"/>
        <c:serLines>
          <c:spPr>
            <a:ln w="9525" cap="flat" cmpd="sng" algn="ctr">
              <a:solidFill>
                <a:schemeClr val="accent3">
                  <a:lumMod val="60000"/>
                  <a:lumOff val="40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solidFill>
        <a:srgbClr val="E7E6E6"/>
      </a:solidFill>
      <a:round/>
    </a:ln>
    <a:effectLst/>
  </c:spPr>
  <c:txPr>
    <a:bodyPr/>
    <a:lstStyle/>
    <a:p>
      <a:pPr>
        <a:defRPr/>
      </a:pPr>
      <a:endParaRPr lang="en-US"/>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5</a:t>
            </a:r>
          </a:p>
        </c:rich>
      </c:tx>
      <c:layout>
        <c:manualLayout>
          <c:xMode val="edge"/>
          <c:yMode val="edge"/>
          <c:x val="0.34247135611258295"/>
          <c:y val="5.49020442448624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224713803733575"/>
          <c:y val="0.20109644470190285"/>
          <c:w val="0.70829642206422805"/>
          <c:h val="0.60478296029181589"/>
        </c:manualLayout>
      </c:layout>
      <c:barChart>
        <c:barDir val="col"/>
        <c:grouping val="clustered"/>
        <c:varyColors val="0"/>
        <c:ser>
          <c:idx val="0"/>
          <c:order val="0"/>
          <c:spPr>
            <a:solidFill>
              <a:schemeClr val="accent4"/>
            </a:solidFill>
            <a:ln>
              <a:noFill/>
            </a:ln>
            <a:effectLst/>
          </c:spPr>
          <c:invertIfNegative val="0"/>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B1B-431B-9173-CD01BAC0B842}"/>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2B1B-431B-9173-CD01BAC0B84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'CarbonReConer©Results'!$B$127:$D$127</c:f>
              <c:strCache>
                <c:ptCount val="3"/>
                <c:pt idx="0">
                  <c:v>Organic C</c:v>
                </c:pt>
                <c:pt idx="1">
                  <c:v>Relatively unstable OC</c:v>
                </c:pt>
                <c:pt idx="2">
                  <c:v>Relatively stable OC</c:v>
                </c:pt>
              </c:strCache>
            </c:strRef>
          </c:cat>
          <c:val>
            <c:numRef>
              <c:f>'CarbonReConer©Results'!$B$128:$D$128</c:f>
              <c:numCache>
                <c:formatCode>0</c:formatCode>
                <c:ptCount val="3"/>
                <c:pt idx="0">
                  <c:v>97</c:v>
                </c:pt>
                <c:pt idx="1">
                  <c:v>47</c:v>
                </c:pt>
                <c:pt idx="2">
                  <c:v>50</c:v>
                </c:pt>
              </c:numCache>
            </c:numRef>
          </c:val>
          <c:extLst>
            <c:ext xmlns:c16="http://schemas.microsoft.com/office/drawing/2014/chart" uri="{C3380CC4-5D6E-409C-BE32-E72D297353CC}">
              <c16:uniqueId val="{00000004-2B1B-431B-9173-CD01BAC0B842}"/>
            </c:ext>
          </c:extLst>
        </c:ser>
        <c:dLbls>
          <c:dLblPos val="outEnd"/>
          <c:showLegendKey val="0"/>
          <c:showVal val="1"/>
          <c:showCatName val="0"/>
          <c:showSerName val="0"/>
          <c:showPercent val="0"/>
          <c:showBubbleSize val="0"/>
        </c:dLbls>
        <c:gapWidth val="150"/>
        <c:axId val="721590255"/>
        <c:axId val="195065791"/>
      </c:barChart>
      <c:catAx>
        <c:axId val="7215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5065791"/>
        <c:crosses val="autoZero"/>
        <c:auto val="1"/>
        <c:lblAlgn val="ctr"/>
        <c:lblOffset val="100"/>
        <c:noMultiLvlLbl val="0"/>
      </c:catAx>
      <c:valAx>
        <c:axId val="195065791"/>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Carbon Stocks (kg t</a:t>
                </a:r>
                <a:r>
                  <a:rPr lang="en-GB" sz="1200" b="1" i="0" baseline="30000">
                    <a:effectLst/>
                  </a:rPr>
                  <a:t>-1</a:t>
                </a:r>
                <a:r>
                  <a:rPr lang="en-GB" sz="1200" b="1" i="0" baseline="-25000">
                    <a:effectLst/>
                  </a:rPr>
                  <a:t>bulk mass</a:t>
                </a:r>
                <a:r>
                  <a:rPr lang="en-GB" sz="1200" b="1" i="0" baseline="0">
                    <a:effectLst/>
                  </a:rPr>
                  <a:t>)</a:t>
                </a:r>
                <a:endParaRPr lang="en-GB" sz="1200">
                  <a:effectLst/>
                </a:endParaRPr>
              </a:p>
            </c:rich>
          </c:tx>
          <c:layout>
            <c:manualLayout>
              <c:xMode val="edge"/>
              <c:yMode val="edge"/>
              <c:x val="3.1196323037060759E-2"/>
              <c:y val="0.1555600041766788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590255"/>
        <c:crosses val="autoZero"/>
        <c:crossBetween val="between"/>
      </c:valAx>
      <c:spPr>
        <a:noFill/>
        <a:ln w="25400">
          <a:noFill/>
        </a:ln>
        <a:effectLst/>
      </c:spPr>
    </c:plotArea>
    <c:plotVisOnly val="1"/>
    <c:dispBlanksAs val="gap"/>
    <c:showDLblsOverMax val="0"/>
    <c:extLst/>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sz="1200" b="1">
                <a:solidFill>
                  <a:sysClr val="windowText" lastClr="000000"/>
                </a:solidFill>
                <a:latin typeface="Arial" panose="020B0604020202020204" pitchFamily="34" charset="0"/>
                <a:cs typeface="Arial" panose="020B0604020202020204" pitchFamily="34" charset="0"/>
              </a:rPr>
              <a:t>ReCon Soil Recipe 1</a:t>
            </a:r>
          </a:p>
        </c:rich>
      </c:tx>
      <c:layout>
        <c:manualLayout>
          <c:xMode val="edge"/>
          <c:yMode val="edge"/>
          <c:x val="0.34247135611258295"/>
          <c:y val="5.49020442448624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224713803733575"/>
          <c:y val="0.20109644470190285"/>
          <c:w val="0.70829642206422805"/>
          <c:h val="0.60478296029181589"/>
        </c:manualLayout>
      </c:layout>
      <c:barChart>
        <c:barDir val="col"/>
        <c:grouping val="clustered"/>
        <c:varyColors val="0"/>
        <c:ser>
          <c:idx val="0"/>
          <c:order val="0"/>
          <c:spPr>
            <a:solidFill>
              <a:schemeClr val="accent4"/>
            </a:solidFill>
            <a:ln>
              <a:noFill/>
            </a:ln>
            <a:effectLst/>
          </c:spPr>
          <c:invertIfNegative val="0"/>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B1B-431B-9173-CD01BAC0B842}"/>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2B1B-431B-9173-CD01BAC0B84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'CarbonReConer©Results'!$B$27:$D$27</c:f>
              <c:strCache>
                <c:ptCount val="3"/>
                <c:pt idx="0">
                  <c:v>Organic C</c:v>
                </c:pt>
                <c:pt idx="1">
                  <c:v>Relatively unstable OC</c:v>
                </c:pt>
                <c:pt idx="2">
                  <c:v>Relatively stable OC</c:v>
                </c:pt>
              </c:strCache>
            </c:strRef>
          </c:cat>
          <c:val>
            <c:numRef>
              <c:f>'CarbonReConer©Results'!$B$28:$D$28</c:f>
              <c:numCache>
                <c:formatCode>0</c:formatCode>
                <c:ptCount val="3"/>
                <c:pt idx="0">
                  <c:v>49</c:v>
                </c:pt>
                <c:pt idx="1">
                  <c:v>23</c:v>
                </c:pt>
                <c:pt idx="2">
                  <c:v>26</c:v>
                </c:pt>
              </c:numCache>
            </c:numRef>
          </c:val>
          <c:extLst>
            <c:ext xmlns:c16="http://schemas.microsoft.com/office/drawing/2014/chart" uri="{C3380CC4-5D6E-409C-BE32-E72D297353CC}">
              <c16:uniqueId val="{00000004-2B1B-431B-9173-CD01BAC0B842}"/>
            </c:ext>
          </c:extLst>
        </c:ser>
        <c:dLbls>
          <c:dLblPos val="outEnd"/>
          <c:showLegendKey val="0"/>
          <c:showVal val="1"/>
          <c:showCatName val="0"/>
          <c:showSerName val="0"/>
          <c:showPercent val="0"/>
          <c:showBubbleSize val="0"/>
        </c:dLbls>
        <c:gapWidth val="150"/>
        <c:axId val="721590255"/>
        <c:axId val="195065791"/>
      </c:barChart>
      <c:catAx>
        <c:axId val="7215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5065791"/>
        <c:crosses val="autoZero"/>
        <c:auto val="1"/>
        <c:lblAlgn val="ctr"/>
        <c:lblOffset val="100"/>
        <c:noMultiLvlLbl val="0"/>
      </c:catAx>
      <c:valAx>
        <c:axId val="195065791"/>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baseline="0">
                    <a:solidFill>
                      <a:sysClr val="windowText" lastClr="000000"/>
                    </a:solidFill>
                    <a:latin typeface="Arial" panose="020B0604020202020204" pitchFamily="34" charset="0"/>
                    <a:cs typeface="Arial" panose="020B0604020202020204" pitchFamily="34" charset="0"/>
                  </a:rPr>
                  <a:t>Carbon Stocks (kg t</a:t>
                </a:r>
                <a:r>
                  <a:rPr lang="en-GB" sz="1200" b="1" baseline="30000">
                    <a:solidFill>
                      <a:sysClr val="windowText" lastClr="000000"/>
                    </a:solidFill>
                    <a:latin typeface="Arial" panose="020B0604020202020204" pitchFamily="34" charset="0"/>
                    <a:cs typeface="Arial" panose="020B0604020202020204" pitchFamily="34" charset="0"/>
                  </a:rPr>
                  <a:t>-1</a:t>
                </a:r>
                <a:r>
                  <a:rPr lang="en-GB" sz="1200" b="1" baseline="-25000">
                    <a:solidFill>
                      <a:sysClr val="windowText" lastClr="000000"/>
                    </a:solidFill>
                    <a:latin typeface="Arial" panose="020B0604020202020204" pitchFamily="34" charset="0"/>
                    <a:cs typeface="Arial" panose="020B0604020202020204" pitchFamily="34" charset="0"/>
                  </a:rPr>
                  <a:t>bulk mass</a:t>
                </a:r>
                <a:r>
                  <a:rPr lang="en-GB" sz="1200" b="1" baseline="0">
                    <a:solidFill>
                      <a:sysClr val="windowText" lastClr="000000"/>
                    </a:solidFill>
                    <a:latin typeface="Arial" panose="020B0604020202020204" pitchFamily="34" charset="0"/>
                    <a:cs typeface="Arial" panose="020B0604020202020204" pitchFamily="34" charset="0"/>
                  </a:rPr>
                  <a:t>)</a:t>
                </a:r>
                <a:endParaRPr lang="en-GB" sz="12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3.1196323037060759E-2"/>
              <c:y val="0.1428903016586336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5902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2</a:t>
            </a:r>
          </a:p>
        </c:rich>
      </c:tx>
      <c:layout>
        <c:manualLayout>
          <c:xMode val="edge"/>
          <c:yMode val="edge"/>
          <c:x val="0.35167344706911635"/>
          <c:y val="7.8703703703703706E-2"/>
        </c:manualLayout>
      </c:layout>
      <c:overlay val="0"/>
      <c:spPr>
        <a:noFill/>
        <a:ln>
          <a:noFill/>
        </a:ln>
        <a:effectLst/>
      </c:spPr>
    </c:title>
    <c:autoTitleDeleted val="0"/>
    <c:plotArea>
      <c:layout>
        <c:manualLayout>
          <c:layoutTarget val="inner"/>
          <c:xMode val="edge"/>
          <c:yMode val="edge"/>
          <c:x val="0.11216569275545428"/>
          <c:y val="0.23541658902482149"/>
          <c:w val="0.79095037189119266"/>
          <c:h val="0.61895063978395415"/>
        </c:manualLayout>
      </c:layout>
      <c:ofPieChart>
        <c:ofPieType val="bar"/>
        <c:varyColors val="1"/>
        <c:ser>
          <c:idx val="0"/>
          <c:order val="0"/>
          <c:tx>
            <c:strRef>
              <c:f>'CarbonReConer©Results'!$C$44</c:f>
              <c:strCache>
                <c:ptCount val="1"/>
                <c:pt idx="0">
                  <c:v>%</c:v>
                </c:pt>
              </c:strCache>
            </c:strRef>
          </c:tx>
          <c:spPr>
            <a:ln w="0">
              <a:solidFill>
                <a:schemeClr val="accent3">
                  <a:lumMod val="75000"/>
                </a:schemeClr>
              </a:solidFill>
            </a:ln>
          </c:spPr>
          <c:dPt>
            <c:idx val="0"/>
            <c:bubble3D val="0"/>
            <c:spPr>
              <a:solidFill>
                <a:srgbClr val="5B9BD5"/>
              </a:solidFill>
              <a:ln w="0">
                <a:solidFill>
                  <a:schemeClr val="accent3">
                    <a:lumMod val="75000"/>
                  </a:schemeClr>
                </a:solidFill>
              </a:ln>
            </c:spPr>
            <c:extLst>
              <c:ext xmlns:c16="http://schemas.microsoft.com/office/drawing/2014/chart" uri="{C3380CC4-5D6E-409C-BE32-E72D297353CC}">
                <c16:uniqueId val="{00000003-F06A-4EF3-BB3A-8F7505C3D74B}"/>
              </c:ext>
            </c:extLst>
          </c:dPt>
          <c:dPt>
            <c:idx val="1"/>
            <c:bubble3D val="0"/>
            <c:spPr>
              <a:solidFill>
                <a:srgbClr val="E7E6E6"/>
              </a:solidFill>
              <a:ln w="0">
                <a:solidFill>
                  <a:schemeClr val="accent3">
                    <a:lumMod val="75000"/>
                  </a:schemeClr>
                </a:solidFill>
              </a:ln>
              <a:effectLst/>
            </c:spPr>
            <c:extLst>
              <c:ext xmlns:c16="http://schemas.microsoft.com/office/drawing/2014/chart" uri="{C3380CC4-5D6E-409C-BE32-E72D297353CC}">
                <c16:uniqueId val="{00000005-F06A-4EF3-BB3A-8F7505C3D74B}"/>
              </c:ext>
            </c:extLst>
          </c:dPt>
          <c:dPt>
            <c:idx val="2"/>
            <c:bubble3D val="0"/>
            <c:spPr>
              <a:solidFill>
                <a:srgbClr val="ED7D31"/>
              </a:solidFill>
              <a:ln w="0">
                <a:solidFill>
                  <a:schemeClr val="accent3">
                    <a:lumMod val="75000"/>
                  </a:schemeClr>
                </a:solidFill>
              </a:ln>
              <a:effectLst/>
            </c:spPr>
            <c:extLst>
              <c:ext xmlns:c16="http://schemas.microsoft.com/office/drawing/2014/chart" uri="{C3380CC4-5D6E-409C-BE32-E72D297353CC}">
                <c16:uniqueId val="{00000006-F06A-4EF3-BB3A-8F7505C3D74B}"/>
              </c:ext>
            </c:extLst>
          </c:dPt>
          <c:dPt>
            <c:idx val="3"/>
            <c:bubble3D val="0"/>
            <c:spPr>
              <a:solidFill>
                <a:srgbClr val="70AD47">
                  <a:lumMod val="40000"/>
                  <a:lumOff val="60000"/>
                </a:srgbClr>
              </a:solidFill>
              <a:ln w="0">
                <a:solidFill>
                  <a:schemeClr val="accent3">
                    <a:lumMod val="75000"/>
                  </a:schemeClr>
                </a:solidFill>
              </a:ln>
              <a:effectLst/>
            </c:spPr>
            <c:extLst>
              <c:ext xmlns:c16="http://schemas.microsoft.com/office/drawing/2014/chart" uri="{C3380CC4-5D6E-409C-BE32-E72D297353CC}">
                <c16:uniqueId val="{00000004-F06A-4EF3-BB3A-8F7505C3D74B}"/>
              </c:ext>
            </c:extLst>
          </c:dPt>
          <c:dPt>
            <c:idx val="4"/>
            <c:bubble3D val="0"/>
            <c:spPr>
              <a:solidFill>
                <a:srgbClr val="70AD47"/>
              </a:solidFill>
              <a:ln w="0">
                <a:solidFill>
                  <a:schemeClr val="accent3">
                    <a:lumMod val="75000"/>
                  </a:schemeClr>
                </a:solidFill>
              </a:ln>
              <a:effectLst/>
            </c:spPr>
            <c:extLst>
              <c:ext xmlns:c16="http://schemas.microsoft.com/office/drawing/2014/chart" uri="{C3380CC4-5D6E-409C-BE32-E72D297353CC}">
                <c16:uniqueId val="{0000000B-3DE4-4646-B6DE-3B112B2CB119}"/>
              </c:ext>
            </c:extLst>
          </c:dPt>
          <c:dPt>
            <c:idx val="5"/>
            <c:bubble3D val="0"/>
            <c:spPr>
              <a:solidFill>
                <a:srgbClr val="FFC000"/>
              </a:solidFill>
              <a:ln w="0">
                <a:solidFill>
                  <a:schemeClr val="accent3">
                    <a:lumMod val="75000"/>
                  </a:schemeClr>
                </a:solidFill>
              </a:ln>
            </c:spPr>
            <c:extLst>
              <c:ext xmlns:c16="http://schemas.microsoft.com/office/drawing/2014/chart" uri="{C3380CC4-5D6E-409C-BE32-E72D297353CC}">
                <c16:uniqueId val="{0000000A-EAB7-46BC-A9C0-B78DC6A600C2}"/>
              </c:ext>
            </c:extLst>
          </c:dPt>
          <c:dLbls>
            <c:dLbl>
              <c:idx val="0"/>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244854353022318"/>
                      <c:h val="0.10657800071945321"/>
                    </c:manualLayout>
                  </c15:layout>
                </c:ext>
                <c:ext xmlns:c16="http://schemas.microsoft.com/office/drawing/2014/chart" uri="{C3380CC4-5D6E-409C-BE32-E72D297353CC}">
                  <c16:uniqueId val="{00000003-F06A-4EF3-BB3A-8F7505C3D74B}"/>
                </c:ext>
              </c:extLst>
            </c:dLbl>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12786111111111109"/>
                      <c:h val="0.12590296004666082"/>
                    </c:manualLayout>
                  </c15:layout>
                </c:ext>
                <c:ext xmlns:c16="http://schemas.microsoft.com/office/drawing/2014/chart" uri="{C3380CC4-5D6E-409C-BE32-E72D297353CC}">
                  <c16:uniqueId val="{00000005-F06A-4EF3-BB3A-8F7505C3D74B}"/>
                </c:ext>
              </c:extLst>
            </c:dLbl>
            <c:dLbl>
              <c:idx val="2"/>
              <c:layout>
                <c:manualLayout>
                  <c:x val="-2.3188305242999061E-2"/>
                  <c:y val="-9.250905141801410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272222222222222"/>
                      <c:h val="0.13053258967629047"/>
                    </c:manualLayout>
                  </c15:layout>
                </c:ext>
                <c:ext xmlns:c16="http://schemas.microsoft.com/office/drawing/2014/chart" uri="{C3380CC4-5D6E-409C-BE32-E72D297353CC}">
                  <c16:uniqueId val="{00000006-F06A-4EF3-BB3A-8F7505C3D74B}"/>
                </c:ext>
              </c:extLst>
            </c:dLbl>
            <c:dLbl>
              <c:idx val="3"/>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2229277106866363"/>
                      <c:h val="0.12436268899506603"/>
                    </c:manualLayout>
                  </c15:layout>
                </c:ext>
                <c:ext xmlns:c16="http://schemas.microsoft.com/office/drawing/2014/chart" uri="{C3380CC4-5D6E-409C-BE32-E72D297353CC}">
                  <c16:uniqueId val="{00000004-F06A-4EF3-BB3A-8F7505C3D74B}"/>
                </c:ext>
              </c:extLst>
            </c:dLbl>
            <c:dLbl>
              <c:idx val="4"/>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DE4-4646-B6DE-3B112B2CB119}"/>
                </c:ext>
              </c:extLst>
            </c:dLbl>
            <c:dLbl>
              <c:idx val="5"/>
              <c:tx>
                <c:rich>
                  <a:bodyPr/>
                  <a:lstStyle/>
                  <a:p>
                    <a:r>
                      <a:rPr lang="en-US"/>
                      <a:t>Organic C</a:t>
                    </a:r>
                    <a:r>
                      <a:rPr lang="en-US" baseline="0"/>
                      <a:t> </a:t>
                    </a:r>
                    <a:fld id="{36B6D1D7-0AA9-48F1-8564-61C174CC06F1}" type="PERCENTAGE">
                      <a:rPr lang="en-US" baseline="0"/>
                      <a:pPr/>
                      <a:t>[PERCENTAGE]</a:t>
                    </a:fld>
                    <a:endParaRPr lang="en-US" baseline="0"/>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05211297725743"/>
                      <c:h val="0.10657800071945321"/>
                    </c:manualLayout>
                  </c15:layout>
                  <c15:dlblFieldTable/>
                  <c15:showDataLabelsRange val="0"/>
                </c:ext>
                <c:ext xmlns:c16="http://schemas.microsoft.com/office/drawing/2014/chart" uri="{C3380CC4-5D6E-409C-BE32-E72D297353CC}">
                  <c16:uniqueId val="{0000000A-EAB7-46BC-A9C0-B78DC6A600C2}"/>
                </c:ext>
              </c:extLst>
            </c:dLbl>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'CarbonReConer©Results'!$B$45:$B$49</c:f>
              <c:strCache>
                <c:ptCount val="5"/>
                <c:pt idx="0">
                  <c:v>Moisture</c:v>
                </c:pt>
                <c:pt idx="1">
                  <c:v>Non-C</c:v>
                </c:pt>
                <c:pt idx="2">
                  <c:v>Inorganic C</c:v>
                </c:pt>
                <c:pt idx="3">
                  <c:v>Relatively unstable OC</c:v>
                </c:pt>
                <c:pt idx="4">
                  <c:v>Relatively stable OC</c:v>
                </c:pt>
              </c:strCache>
            </c:strRef>
          </c:cat>
          <c:val>
            <c:numRef>
              <c:f>'CarbonReConer©Results'!$C$45:$C$49</c:f>
              <c:numCache>
                <c:formatCode>0.0</c:formatCode>
                <c:ptCount val="5"/>
                <c:pt idx="0">
                  <c:v>12.2</c:v>
                </c:pt>
                <c:pt idx="1">
                  <c:v>74.8</c:v>
                </c:pt>
                <c:pt idx="2">
                  <c:v>1.8</c:v>
                </c:pt>
                <c:pt idx="3">
                  <c:v>4.5</c:v>
                </c:pt>
                <c:pt idx="4">
                  <c:v>6.7</c:v>
                </c:pt>
              </c:numCache>
            </c:numRef>
          </c:val>
          <c:extLst>
            <c:ext xmlns:c16="http://schemas.microsoft.com/office/drawing/2014/chart" uri="{C3380CC4-5D6E-409C-BE32-E72D297353CC}">
              <c16:uniqueId val="{00000000-F06A-4EF3-BB3A-8F7505C3D74B}"/>
            </c:ext>
          </c:extLst>
        </c:ser>
        <c:dLbls>
          <c:showLegendKey val="0"/>
          <c:showVal val="0"/>
          <c:showCatName val="0"/>
          <c:showSerName val="0"/>
          <c:showPercent val="0"/>
          <c:showBubbleSize val="0"/>
          <c:showLeaderLines val="1"/>
        </c:dLbls>
        <c:gapWidth val="165"/>
        <c:splitType val="pos"/>
        <c:splitPos val="2"/>
        <c:secondPieSize val="90"/>
        <c:serLines>
          <c:spPr>
            <a:ln w="9525" cap="flat" cmpd="sng" algn="ctr">
              <a:solidFill>
                <a:schemeClr val="accent3">
                  <a:lumMod val="60000"/>
                  <a:lumOff val="40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solidFill>
        <a:srgbClr val="E7E6E6"/>
      </a:solidFill>
      <a:round/>
    </a:ln>
    <a:effectLst/>
  </c:spPr>
  <c:txPr>
    <a:bodyPr/>
    <a:lstStyle/>
    <a:p>
      <a:pPr>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2</a:t>
            </a:r>
          </a:p>
        </c:rich>
      </c:tx>
      <c:layout>
        <c:manualLayout>
          <c:xMode val="edge"/>
          <c:yMode val="edge"/>
          <c:x val="0.34247135611258295"/>
          <c:y val="5.49020442448624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224713803733575"/>
          <c:y val="0.20109644470190285"/>
          <c:w val="0.70829642206422805"/>
          <c:h val="0.60478296029181589"/>
        </c:manualLayout>
      </c:layout>
      <c:barChart>
        <c:barDir val="col"/>
        <c:grouping val="clustered"/>
        <c:varyColors val="0"/>
        <c:ser>
          <c:idx val="0"/>
          <c:order val="0"/>
          <c:spPr>
            <a:solidFill>
              <a:schemeClr val="accent4"/>
            </a:solidFill>
            <a:ln>
              <a:noFill/>
            </a:ln>
            <a:effectLst/>
          </c:spPr>
          <c:invertIfNegative val="0"/>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B1B-431B-9173-CD01BAC0B842}"/>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2B1B-431B-9173-CD01BAC0B84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'CarbonReConer©Results'!$B$52:$D$52</c:f>
              <c:strCache>
                <c:ptCount val="3"/>
                <c:pt idx="0">
                  <c:v>Organic C</c:v>
                </c:pt>
                <c:pt idx="1">
                  <c:v>Relatively unstable OC</c:v>
                </c:pt>
                <c:pt idx="2">
                  <c:v>Relatively stable OC</c:v>
                </c:pt>
              </c:strCache>
            </c:strRef>
          </c:cat>
          <c:val>
            <c:numRef>
              <c:f>'CarbonReConer©Results'!$B$53:$D$53</c:f>
              <c:numCache>
                <c:formatCode>0</c:formatCode>
                <c:ptCount val="3"/>
                <c:pt idx="0">
                  <c:v>112</c:v>
                </c:pt>
                <c:pt idx="1">
                  <c:v>45</c:v>
                </c:pt>
                <c:pt idx="2">
                  <c:v>67</c:v>
                </c:pt>
              </c:numCache>
            </c:numRef>
          </c:val>
          <c:extLst>
            <c:ext xmlns:c16="http://schemas.microsoft.com/office/drawing/2014/chart" uri="{C3380CC4-5D6E-409C-BE32-E72D297353CC}">
              <c16:uniqueId val="{00000004-2B1B-431B-9173-CD01BAC0B842}"/>
            </c:ext>
          </c:extLst>
        </c:ser>
        <c:dLbls>
          <c:dLblPos val="outEnd"/>
          <c:showLegendKey val="0"/>
          <c:showVal val="1"/>
          <c:showCatName val="0"/>
          <c:showSerName val="0"/>
          <c:showPercent val="0"/>
          <c:showBubbleSize val="0"/>
        </c:dLbls>
        <c:gapWidth val="150"/>
        <c:axId val="721590255"/>
        <c:axId val="195065791"/>
      </c:barChart>
      <c:catAx>
        <c:axId val="7215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5065791"/>
        <c:crosses val="autoZero"/>
        <c:auto val="1"/>
        <c:lblAlgn val="ctr"/>
        <c:lblOffset val="100"/>
        <c:noMultiLvlLbl val="0"/>
      </c:catAx>
      <c:valAx>
        <c:axId val="195065791"/>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Carbon Stocks (kg </a:t>
                </a:r>
                <a:r>
                  <a:rPr lang="en-GB" sz="1200" b="1" i="0" u="none" strike="noStrike" baseline="0">
                    <a:effectLst/>
                  </a:rPr>
                  <a:t>t</a:t>
                </a:r>
                <a:r>
                  <a:rPr lang="en-GB" sz="1200" b="1" i="0" u="none" strike="noStrike" baseline="30000">
                    <a:effectLst/>
                  </a:rPr>
                  <a:t>-1</a:t>
                </a:r>
                <a:r>
                  <a:rPr lang="en-GB" sz="1200" b="1" i="0" u="none" strike="noStrike" baseline="-25000">
                    <a:effectLst/>
                  </a:rPr>
                  <a:t>bulk mass</a:t>
                </a:r>
                <a:r>
                  <a:rPr lang="en-GB" sz="1200" b="1" i="0" baseline="0">
                    <a:effectLst/>
                  </a:rPr>
                  <a:t>)</a:t>
                </a:r>
                <a:endParaRPr lang="en-GB" sz="1200">
                  <a:effectLst/>
                </a:endParaRPr>
              </a:p>
            </c:rich>
          </c:tx>
          <c:layout>
            <c:manualLayout>
              <c:xMode val="edge"/>
              <c:yMode val="edge"/>
              <c:x val="3.1196323037060759E-2"/>
              <c:y val="0.1555600041766788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590255"/>
        <c:crosses val="autoZero"/>
        <c:crossBetween val="between"/>
      </c:valAx>
      <c:spPr>
        <a:noFill/>
        <a:ln w="25400">
          <a:noFill/>
        </a:ln>
        <a:effectLst/>
      </c:spPr>
    </c:plotArea>
    <c:plotVisOnly val="1"/>
    <c:dispBlanksAs val="gap"/>
    <c:showDLblsOverMax val="0"/>
    <c:extLst/>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3</a:t>
            </a:r>
          </a:p>
        </c:rich>
      </c:tx>
      <c:layout>
        <c:manualLayout>
          <c:xMode val="edge"/>
          <c:yMode val="edge"/>
          <c:x val="0.35167344706911635"/>
          <c:y val="7.8703703703703706E-2"/>
        </c:manualLayout>
      </c:layout>
      <c:overlay val="0"/>
      <c:spPr>
        <a:noFill/>
        <a:ln>
          <a:noFill/>
        </a:ln>
        <a:effectLst/>
      </c:spPr>
    </c:title>
    <c:autoTitleDeleted val="0"/>
    <c:plotArea>
      <c:layout>
        <c:manualLayout>
          <c:layoutTarget val="inner"/>
          <c:xMode val="edge"/>
          <c:yMode val="edge"/>
          <c:x val="0.11216569275545428"/>
          <c:y val="0.23541658902482149"/>
          <c:w val="0.79095037189119266"/>
          <c:h val="0.61895063978395415"/>
        </c:manualLayout>
      </c:layout>
      <c:ofPieChart>
        <c:ofPieType val="bar"/>
        <c:varyColors val="1"/>
        <c:ser>
          <c:idx val="0"/>
          <c:order val="0"/>
          <c:tx>
            <c:strRef>
              <c:f>'CarbonReConer©Results'!$C$69</c:f>
              <c:strCache>
                <c:ptCount val="1"/>
                <c:pt idx="0">
                  <c:v>%</c:v>
                </c:pt>
              </c:strCache>
            </c:strRef>
          </c:tx>
          <c:spPr>
            <a:ln w="0">
              <a:solidFill>
                <a:schemeClr val="accent3">
                  <a:lumMod val="75000"/>
                </a:schemeClr>
              </a:solidFill>
            </a:ln>
          </c:spPr>
          <c:dPt>
            <c:idx val="0"/>
            <c:bubble3D val="0"/>
            <c:spPr>
              <a:solidFill>
                <a:srgbClr val="5B9BD5"/>
              </a:solidFill>
              <a:ln w="0">
                <a:solidFill>
                  <a:schemeClr val="accent3">
                    <a:lumMod val="75000"/>
                  </a:schemeClr>
                </a:solidFill>
              </a:ln>
            </c:spPr>
            <c:extLst>
              <c:ext xmlns:c16="http://schemas.microsoft.com/office/drawing/2014/chart" uri="{C3380CC4-5D6E-409C-BE32-E72D297353CC}">
                <c16:uniqueId val="{00000003-F06A-4EF3-BB3A-8F7505C3D74B}"/>
              </c:ext>
            </c:extLst>
          </c:dPt>
          <c:dPt>
            <c:idx val="1"/>
            <c:bubble3D val="0"/>
            <c:spPr>
              <a:solidFill>
                <a:srgbClr val="E7E6E6"/>
              </a:solidFill>
              <a:ln w="0">
                <a:solidFill>
                  <a:schemeClr val="accent3">
                    <a:lumMod val="75000"/>
                  </a:schemeClr>
                </a:solidFill>
              </a:ln>
              <a:effectLst/>
            </c:spPr>
            <c:extLst>
              <c:ext xmlns:c16="http://schemas.microsoft.com/office/drawing/2014/chart" uri="{C3380CC4-5D6E-409C-BE32-E72D297353CC}">
                <c16:uniqueId val="{00000005-F06A-4EF3-BB3A-8F7505C3D74B}"/>
              </c:ext>
            </c:extLst>
          </c:dPt>
          <c:dPt>
            <c:idx val="2"/>
            <c:bubble3D val="0"/>
            <c:spPr>
              <a:solidFill>
                <a:srgbClr val="ED7D31"/>
              </a:solidFill>
              <a:ln w="0">
                <a:solidFill>
                  <a:schemeClr val="accent3">
                    <a:lumMod val="75000"/>
                  </a:schemeClr>
                </a:solidFill>
              </a:ln>
              <a:effectLst/>
            </c:spPr>
            <c:extLst>
              <c:ext xmlns:c16="http://schemas.microsoft.com/office/drawing/2014/chart" uri="{C3380CC4-5D6E-409C-BE32-E72D297353CC}">
                <c16:uniqueId val="{00000006-F06A-4EF3-BB3A-8F7505C3D74B}"/>
              </c:ext>
            </c:extLst>
          </c:dPt>
          <c:dPt>
            <c:idx val="3"/>
            <c:bubble3D val="0"/>
            <c:spPr>
              <a:solidFill>
                <a:srgbClr val="70AD47">
                  <a:lumMod val="40000"/>
                  <a:lumOff val="60000"/>
                </a:srgbClr>
              </a:solidFill>
              <a:ln w="0">
                <a:solidFill>
                  <a:schemeClr val="accent3">
                    <a:lumMod val="75000"/>
                  </a:schemeClr>
                </a:solidFill>
              </a:ln>
              <a:effectLst/>
            </c:spPr>
            <c:extLst>
              <c:ext xmlns:c16="http://schemas.microsoft.com/office/drawing/2014/chart" uri="{C3380CC4-5D6E-409C-BE32-E72D297353CC}">
                <c16:uniqueId val="{00000004-F06A-4EF3-BB3A-8F7505C3D74B}"/>
              </c:ext>
            </c:extLst>
          </c:dPt>
          <c:dPt>
            <c:idx val="4"/>
            <c:bubble3D val="0"/>
            <c:spPr>
              <a:solidFill>
                <a:srgbClr val="70AD47"/>
              </a:solidFill>
              <a:ln w="0">
                <a:solidFill>
                  <a:schemeClr val="accent3">
                    <a:lumMod val="75000"/>
                  </a:schemeClr>
                </a:solidFill>
              </a:ln>
              <a:effectLst/>
            </c:spPr>
            <c:extLst>
              <c:ext xmlns:c16="http://schemas.microsoft.com/office/drawing/2014/chart" uri="{C3380CC4-5D6E-409C-BE32-E72D297353CC}">
                <c16:uniqueId val="{0000000B-3DE4-4646-B6DE-3B112B2CB119}"/>
              </c:ext>
            </c:extLst>
          </c:dPt>
          <c:dPt>
            <c:idx val="5"/>
            <c:bubble3D val="0"/>
            <c:spPr>
              <a:solidFill>
                <a:srgbClr val="FFC000"/>
              </a:solidFill>
              <a:ln w="0">
                <a:solidFill>
                  <a:schemeClr val="accent3">
                    <a:lumMod val="75000"/>
                  </a:schemeClr>
                </a:solidFill>
              </a:ln>
            </c:spPr>
            <c:extLst>
              <c:ext xmlns:c16="http://schemas.microsoft.com/office/drawing/2014/chart" uri="{C3380CC4-5D6E-409C-BE32-E72D297353CC}">
                <c16:uniqueId val="{0000000A-EAB7-46BC-A9C0-B78DC6A600C2}"/>
              </c:ext>
            </c:extLst>
          </c:dPt>
          <c:dLbls>
            <c:dLbl>
              <c:idx val="0"/>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244854353022318"/>
                      <c:h val="0.10657800071945321"/>
                    </c:manualLayout>
                  </c15:layout>
                </c:ext>
                <c:ext xmlns:c16="http://schemas.microsoft.com/office/drawing/2014/chart" uri="{C3380CC4-5D6E-409C-BE32-E72D297353CC}">
                  <c16:uniqueId val="{00000003-F06A-4EF3-BB3A-8F7505C3D74B}"/>
                </c:ext>
              </c:extLst>
            </c:dLbl>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12786111111111109"/>
                      <c:h val="0.12590296004666082"/>
                    </c:manualLayout>
                  </c15:layout>
                </c:ext>
                <c:ext xmlns:c16="http://schemas.microsoft.com/office/drawing/2014/chart" uri="{C3380CC4-5D6E-409C-BE32-E72D297353CC}">
                  <c16:uniqueId val="{00000005-F06A-4EF3-BB3A-8F7505C3D74B}"/>
                </c:ext>
              </c:extLst>
            </c:dLbl>
            <c:dLbl>
              <c:idx val="2"/>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eparator> </c:separator>
              <c:extLst>
                <c:ext xmlns:c15="http://schemas.microsoft.com/office/drawing/2012/chart" uri="{CE6537A1-D6FC-4f65-9D91-7224C49458BB}">
                  <c15:layout>
                    <c:manualLayout>
                      <c:w val="0.14272222222222222"/>
                      <c:h val="0.13053258967629047"/>
                    </c:manualLayout>
                  </c15:layout>
                </c:ext>
                <c:ext xmlns:c16="http://schemas.microsoft.com/office/drawing/2014/chart" uri="{C3380CC4-5D6E-409C-BE32-E72D297353CC}">
                  <c16:uniqueId val="{00000006-F06A-4EF3-BB3A-8F7505C3D74B}"/>
                </c:ext>
              </c:extLst>
            </c:dLbl>
            <c:dLbl>
              <c:idx val="3"/>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2229277106866363"/>
                      <c:h val="0.12436268899506603"/>
                    </c:manualLayout>
                  </c15:layout>
                </c:ext>
                <c:ext xmlns:c16="http://schemas.microsoft.com/office/drawing/2014/chart" uri="{C3380CC4-5D6E-409C-BE32-E72D297353CC}">
                  <c16:uniqueId val="{00000004-F06A-4EF3-BB3A-8F7505C3D74B}"/>
                </c:ext>
              </c:extLst>
            </c:dLbl>
            <c:dLbl>
              <c:idx val="4"/>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DE4-4646-B6DE-3B112B2CB119}"/>
                </c:ext>
              </c:extLst>
            </c:dLbl>
            <c:dLbl>
              <c:idx val="5"/>
              <c:tx>
                <c:rich>
                  <a:bodyPr/>
                  <a:lstStyle/>
                  <a:p>
                    <a:r>
                      <a:rPr lang="en-US" baseline="0"/>
                      <a:t>Organic C </a:t>
                    </a:r>
                    <a:fld id="{88044BFE-1680-4FBB-8941-7B9A3BFDC302}" type="PERCENTAGE">
                      <a:rPr lang="en-US" baseline="0"/>
                      <a:pPr/>
                      <a:t>[PERCENTAGE]</a:t>
                    </a:fld>
                    <a:endParaRPr lang="en-US" baseline="0"/>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05211297725743"/>
                      <c:h val="0.10657800071945321"/>
                    </c:manualLayout>
                  </c15:layout>
                  <c15:dlblFieldTable/>
                  <c15:showDataLabelsRange val="0"/>
                </c:ext>
                <c:ext xmlns:c16="http://schemas.microsoft.com/office/drawing/2014/chart" uri="{C3380CC4-5D6E-409C-BE32-E72D297353CC}">
                  <c16:uniqueId val="{0000000A-EAB7-46BC-A9C0-B78DC6A600C2}"/>
                </c:ext>
              </c:extLst>
            </c:dLbl>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'CarbonReConer©Results'!$B$70:$B$74</c:f>
              <c:strCache>
                <c:ptCount val="5"/>
                <c:pt idx="0">
                  <c:v>Moisture</c:v>
                </c:pt>
                <c:pt idx="1">
                  <c:v>Non-C</c:v>
                </c:pt>
                <c:pt idx="2">
                  <c:v>Inorganic C</c:v>
                </c:pt>
                <c:pt idx="3">
                  <c:v>Relatively unstable OC</c:v>
                </c:pt>
                <c:pt idx="4">
                  <c:v>Relatively stable OC</c:v>
                </c:pt>
              </c:strCache>
            </c:strRef>
          </c:cat>
          <c:val>
            <c:numRef>
              <c:f>'CarbonReConer©Results'!$C$70:$C$74</c:f>
              <c:numCache>
                <c:formatCode>0.0</c:formatCode>
                <c:ptCount val="5"/>
                <c:pt idx="0">
                  <c:v>20.7</c:v>
                </c:pt>
                <c:pt idx="1">
                  <c:v>78.2</c:v>
                </c:pt>
                <c:pt idx="2">
                  <c:v>0.2</c:v>
                </c:pt>
                <c:pt idx="3">
                  <c:v>0.5</c:v>
                </c:pt>
                <c:pt idx="4">
                  <c:v>0.4</c:v>
                </c:pt>
              </c:numCache>
            </c:numRef>
          </c:val>
          <c:extLst>
            <c:ext xmlns:c16="http://schemas.microsoft.com/office/drawing/2014/chart" uri="{C3380CC4-5D6E-409C-BE32-E72D297353CC}">
              <c16:uniqueId val="{00000000-F06A-4EF3-BB3A-8F7505C3D74B}"/>
            </c:ext>
          </c:extLst>
        </c:ser>
        <c:dLbls>
          <c:showLegendKey val="0"/>
          <c:showVal val="0"/>
          <c:showCatName val="0"/>
          <c:showSerName val="0"/>
          <c:showPercent val="0"/>
          <c:showBubbleSize val="0"/>
          <c:showLeaderLines val="1"/>
        </c:dLbls>
        <c:gapWidth val="165"/>
        <c:splitType val="pos"/>
        <c:splitPos val="2"/>
        <c:secondPieSize val="90"/>
        <c:serLines>
          <c:spPr>
            <a:ln w="9525" cap="flat" cmpd="sng" algn="ctr">
              <a:solidFill>
                <a:schemeClr val="accent3">
                  <a:lumMod val="60000"/>
                  <a:lumOff val="40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solidFill>
        <a:srgbClr val="E7E6E6"/>
      </a:solidFill>
      <a:round/>
    </a:ln>
    <a:effectLst/>
  </c:spPr>
  <c:txPr>
    <a:bodyPr/>
    <a:lstStyle/>
    <a:p>
      <a:pPr>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3</a:t>
            </a:r>
          </a:p>
        </c:rich>
      </c:tx>
      <c:layout>
        <c:manualLayout>
          <c:xMode val="edge"/>
          <c:yMode val="edge"/>
          <c:x val="0.34247135611258295"/>
          <c:y val="5.49020442448624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224713803733575"/>
          <c:y val="0.20109644470190285"/>
          <c:w val="0.70829642206422805"/>
          <c:h val="0.60478296029181589"/>
        </c:manualLayout>
      </c:layout>
      <c:barChart>
        <c:barDir val="col"/>
        <c:grouping val="clustered"/>
        <c:varyColors val="0"/>
        <c:ser>
          <c:idx val="0"/>
          <c:order val="0"/>
          <c:spPr>
            <a:solidFill>
              <a:schemeClr val="accent4"/>
            </a:solidFill>
            <a:ln>
              <a:noFill/>
            </a:ln>
            <a:effectLst/>
          </c:spPr>
          <c:invertIfNegative val="0"/>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B1B-431B-9173-CD01BAC0B842}"/>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2B1B-431B-9173-CD01BAC0B84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'CarbonReConer©Results'!$B$77:$D$77</c:f>
              <c:strCache>
                <c:ptCount val="3"/>
                <c:pt idx="0">
                  <c:v>Organic C</c:v>
                </c:pt>
                <c:pt idx="1">
                  <c:v>Relatively unstable OC</c:v>
                </c:pt>
                <c:pt idx="2">
                  <c:v>Relatively stable OC</c:v>
                </c:pt>
              </c:strCache>
            </c:strRef>
          </c:cat>
          <c:val>
            <c:numRef>
              <c:f>'CarbonReConer©Results'!$B$78:$D$78</c:f>
              <c:numCache>
                <c:formatCode>0</c:formatCode>
                <c:ptCount val="3"/>
                <c:pt idx="0">
                  <c:v>9</c:v>
                </c:pt>
                <c:pt idx="1">
                  <c:v>5</c:v>
                </c:pt>
                <c:pt idx="2">
                  <c:v>4</c:v>
                </c:pt>
              </c:numCache>
            </c:numRef>
          </c:val>
          <c:extLst>
            <c:ext xmlns:c16="http://schemas.microsoft.com/office/drawing/2014/chart" uri="{C3380CC4-5D6E-409C-BE32-E72D297353CC}">
              <c16:uniqueId val="{00000004-2B1B-431B-9173-CD01BAC0B842}"/>
            </c:ext>
          </c:extLst>
        </c:ser>
        <c:dLbls>
          <c:dLblPos val="outEnd"/>
          <c:showLegendKey val="0"/>
          <c:showVal val="1"/>
          <c:showCatName val="0"/>
          <c:showSerName val="0"/>
          <c:showPercent val="0"/>
          <c:showBubbleSize val="0"/>
        </c:dLbls>
        <c:gapWidth val="150"/>
        <c:axId val="721590255"/>
        <c:axId val="195065791"/>
      </c:barChart>
      <c:catAx>
        <c:axId val="7215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5065791"/>
        <c:crosses val="autoZero"/>
        <c:auto val="1"/>
        <c:lblAlgn val="ctr"/>
        <c:lblOffset val="100"/>
        <c:noMultiLvlLbl val="0"/>
      </c:catAx>
      <c:valAx>
        <c:axId val="195065791"/>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Carbon Stocks (kg t</a:t>
                </a:r>
                <a:r>
                  <a:rPr lang="en-GB" sz="1200" b="1" i="0" baseline="30000">
                    <a:effectLst/>
                  </a:rPr>
                  <a:t>-1</a:t>
                </a:r>
                <a:r>
                  <a:rPr lang="en-GB" sz="1200" b="1" i="0" baseline="-25000">
                    <a:effectLst/>
                  </a:rPr>
                  <a:t>bulk mass</a:t>
                </a:r>
                <a:r>
                  <a:rPr lang="en-GB" sz="1200" b="1" i="0" baseline="0">
                    <a:effectLst/>
                  </a:rPr>
                  <a:t>)</a:t>
                </a:r>
                <a:endParaRPr lang="en-GB" sz="1200">
                  <a:effectLst/>
                </a:endParaRPr>
              </a:p>
            </c:rich>
          </c:tx>
          <c:layout>
            <c:manualLayout>
              <c:xMode val="edge"/>
              <c:yMode val="edge"/>
              <c:x val="3.1196323037060759E-2"/>
              <c:y val="0.1555600041766788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590255"/>
        <c:crosses val="autoZero"/>
        <c:crossBetween val="between"/>
      </c:valAx>
      <c:spPr>
        <a:noFill/>
        <a:ln w="25400">
          <a:noFill/>
        </a:ln>
        <a:effectLst/>
      </c:spPr>
    </c:plotArea>
    <c:plotVisOnly val="1"/>
    <c:dispBlanksAs val="gap"/>
    <c:showDLblsOverMax val="0"/>
    <c:extLst/>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4</a:t>
            </a:r>
          </a:p>
        </c:rich>
      </c:tx>
      <c:layout>
        <c:manualLayout>
          <c:xMode val="edge"/>
          <c:yMode val="edge"/>
          <c:x val="0.35167344706911635"/>
          <c:y val="7.8703703703703706E-2"/>
        </c:manualLayout>
      </c:layout>
      <c:overlay val="0"/>
      <c:spPr>
        <a:noFill/>
        <a:ln>
          <a:noFill/>
        </a:ln>
        <a:effectLst/>
      </c:spPr>
    </c:title>
    <c:autoTitleDeleted val="0"/>
    <c:plotArea>
      <c:layout>
        <c:manualLayout>
          <c:layoutTarget val="inner"/>
          <c:xMode val="edge"/>
          <c:yMode val="edge"/>
          <c:x val="0.11216569275545428"/>
          <c:y val="0.23541658902482149"/>
          <c:w val="0.79095037189119266"/>
          <c:h val="0.61895063978395415"/>
        </c:manualLayout>
      </c:layout>
      <c:ofPieChart>
        <c:ofPieType val="bar"/>
        <c:varyColors val="1"/>
        <c:ser>
          <c:idx val="0"/>
          <c:order val="0"/>
          <c:tx>
            <c:strRef>
              <c:f>'CarbonReConer©Results'!$C$94</c:f>
              <c:strCache>
                <c:ptCount val="1"/>
                <c:pt idx="0">
                  <c:v>%</c:v>
                </c:pt>
              </c:strCache>
            </c:strRef>
          </c:tx>
          <c:spPr>
            <a:ln w="0">
              <a:solidFill>
                <a:schemeClr val="accent3">
                  <a:lumMod val="75000"/>
                </a:schemeClr>
              </a:solidFill>
            </a:ln>
          </c:spPr>
          <c:dPt>
            <c:idx val="0"/>
            <c:bubble3D val="0"/>
            <c:spPr>
              <a:solidFill>
                <a:srgbClr val="5B9BD5"/>
              </a:solidFill>
              <a:ln w="0">
                <a:solidFill>
                  <a:schemeClr val="accent3">
                    <a:lumMod val="75000"/>
                  </a:schemeClr>
                </a:solidFill>
              </a:ln>
            </c:spPr>
            <c:extLst>
              <c:ext xmlns:c16="http://schemas.microsoft.com/office/drawing/2014/chart" uri="{C3380CC4-5D6E-409C-BE32-E72D297353CC}">
                <c16:uniqueId val="{00000003-F06A-4EF3-BB3A-8F7505C3D74B}"/>
              </c:ext>
            </c:extLst>
          </c:dPt>
          <c:dPt>
            <c:idx val="1"/>
            <c:bubble3D val="0"/>
            <c:spPr>
              <a:solidFill>
                <a:srgbClr val="E7E6E6"/>
              </a:solidFill>
              <a:ln w="0">
                <a:solidFill>
                  <a:schemeClr val="accent3">
                    <a:lumMod val="75000"/>
                  </a:schemeClr>
                </a:solidFill>
              </a:ln>
              <a:effectLst/>
            </c:spPr>
            <c:extLst>
              <c:ext xmlns:c16="http://schemas.microsoft.com/office/drawing/2014/chart" uri="{C3380CC4-5D6E-409C-BE32-E72D297353CC}">
                <c16:uniqueId val="{00000005-F06A-4EF3-BB3A-8F7505C3D74B}"/>
              </c:ext>
            </c:extLst>
          </c:dPt>
          <c:dPt>
            <c:idx val="2"/>
            <c:bubble3D val="0"/>
            <c:spPr>
              <a:solidFill>
                <a:srgbClr val="ED7D31"/>
              </a:solidFill>
              <a:ln w="0">
                <a:solidFill>
                  <a:schemeClr val="accent3">
                    <a:lumMod val="75000"/>
                  </a:schemeClr>
                </a:solidFill>
              </a:ln>
              <a:effectLst/>
            </c:spPr>
            <c:extLst>
              <c:ext xmlns:c16="http://schemas.microsoft.com/office/drawing/2014/chart" uri="{C3380CC4-5D6E-409C-BE32-E72D297353CC}">
                <c16:uniqueId val="{00000006-F06A-4EF3-BB3A-8F7505C3D74B}"/>
              </c:ext>
            </c:extLst>
          </c:dPt>
          <c:dPt>
            <c:idx val="3"/>
            <c:bubble3D val="0"/>
            <c:spPr>
              <a:solidFill>
                <a:srgbClr val="70AD47">
                  <a:lumMod val="40000"/>
                  <a:lumOff val="60000"/>
                </a:srgbClr>
              </a:solidFill>
              <a:ln w="0">
                <a:solidFill>
                  <a:schemeClr val="accent3">
                    <a:lumMod val="75000"/>
                  </a:schemeClr>
                </a:solidFill>
              </a:ln>
              <a:effectLst/>
            </c:spPr>
            <c:extLst>
              <c:ext xmlns:c16="http://schemas.microsoft.com/office/drawing/2014/chart" uri="{C3380CC4-5D6E-409C-BE32-E72D297353CC}">
                <c16:uniqueId val="{00000004-F06A-4EF3-BB3A-8F7505C3D74B}"/>
              </c:ext>
            </c:extLst>
          </c:dPt>
          <c:dPt>
            <c:idx val="4"/>
            <c:bubble3D val="0"/>
            <c:spPr>
              <a:solidFill>
                <a:srgbClr val="70AD47"/>
              </a:solidFill>
              <a:ln w="0">
                <a:solidFill>
                  <a:schemeClr val="accent3">
                    <a:lumMod val="75000"/>
                  </a:schemeClr>
                </a:solidFill>
              </a:ln>
              <a:effectLst/>
            </c:spPr>
            <c:extLst>
              <c:ext xmlns:c16="http://schemas.microsoft.com/office/drawing/2014/chart" uri="{C3380CC4-5D6E-409C-BE32-E72D297353CC}">
                <c16:uniqueId val="{0000000B-3DE4-4646-B6DE-3B112B2CB119}"/>
              </c:ext>
            </c:extLst>
          </c:dPt>
          <c:dPt>
            <c:idx val="5"/>
            <c:bubble3D val="0"/>
            <c:spPr>
              <a:solidFill>
                <a:srgbClr val="FFC000"/>
              </a:solidFill>
              <a:ln w="0">
                <a:solidFill>
                  <a:schemeClr val="accent3">
                    <a:lumMod val="75000"/>
                  </a:schemeClr>
                </a:solidFill>
              </a:ln>
            </c:spPr>
            <c:extLst>
              <c:ext xmlns:c16="http://schemas.microsoft.com/office/drawing/2014/chart" uri="{C3380CC4-5D6E-409C-BE32-E72D297353CC}">
                <c16:uniqueId val="{0000000A-EAB7-46BC-A9C0-B78DC6A600C2}"/>
              </c:ext>
            </c:extLst>
          </c:dPt>
          <c:dLbls>
            <c:dLbl>
              <c:idx val="0"/>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244854353022318"/>
                      <c:h val="0.10657800071945321"/>
                    </c:manualLayout>
                  </c15:layout>
                </c:ext>
                <c:ext xmlns:c16="http://schemas.microsoft.com/office/drawing/2014/chart" uri="{C3380CC4-5D6E-409C-BE32-E72D297353CC}">
                  <c16:uniqueId val="{00000003-F06A-4EF3-BB3A-8F7505C3D74B}"/>
                </c:ext>
              </c:extLst>
            </c:dLbl>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12786111111111109"/>
                      <c:h val="0.12590296004666082"/>
                    </c:manualLayout>
                  </c15:layout>
                </c:ext>
                <c:ext xmlns:c16="http://schemas.microsoft.com/office/drawing/2014/chart" uri="{C3380CC4-5D6E-409C-BE32-E72D297353CC}">
                  <c16:uniqueId val="{00000005-F06A-4EF3-BB3A-8F7505C3D74B}"/>
                </c:ext>
              </c:extLst>
            </c:dLbl>
            <c:dLbl>
              <c:idx val="2"/>
              <c:layout>
                <c:manualLayout>
                  <c:x val="-2.0289767087624283E-2"/>
                  <c:y val="-2.9434698178458993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272222222222222"/>
                      <c:h val="0.13053258967629047"/>
                    </c:manualLayout>
                  </c15:layout>
                </c:ext>
                <c:ext xmlns:c16="http://schemas.microsoft.com/office/drawing/2014/chart" uri="{C3380CC4-5D6E-409C-BE32-E72D297353CC}">
                  <c16:uniqueId val="{00000006-F06A-4EF3-BB3A-8F7505C3D74B}"/>
                </c:ext>
              </c:extLst>
            </c:dLbl>
            <c:dLbl>
              <c:idx val="3"/>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2229277106866363"/>
                      <c:h val="0.12436268899506603"/>
                    </c:manualLayout>
                  </c15:layout>
                </c:ext>
                <c:ext xmlns:c16="http://schemas.microsoft.com/office/drawing/2014/chart" uri="{C3380CC4-5D6E-409C-BE32-E72D297353CC}">
                  <c16:uniqueId val="{00000004-F06A-4EF3-BB3A-8F7505C3D74B}"/>
                </c:ext>
              </c:extLst>
            </c:dLbl>
            <c:dLbl>
              <c:idx val="4"/>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DE4-4646-B6DE-3B112B2CB119}"/>
                </c:ext>
              </c:extLst>
            </c:dLbl>
            <c:dLbl>
              <c:idx val="5"/>
              <c:tx>
                <c:rich>
                  <a:bodyPr/>
                  <a:lstStyle/>
                  <a:p>
                    <a:r>
                      <a:rPr lang="en-US"/>
                      <a:t>Organic C</a:t>
                    </a:r>
                    <a:r>
                      <a:rPr lang="en-US" baseline="0"/>
                      <a:t> </a:t>
                    </a:r>
                    <a:fld id="{5CB5184C-D89C-4FEA-912E-04345DBA5EEE}" type="PERCENTAGE">
                      <a:rPr lang="en-US" baseline="0"/>
                      <a:pPr/>
                      <a:t>[PERCENTAGE]</a:t>
                    </a:fld>
                    <a:endParaRPr lang="en-US" baseline="0"/>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05211297725743"/>
                      <c:h val="0.10657800071945321"/>
                    </c:manualLayout>
                  </c15:layout>
                  <c15:dlblFieldTable/>
                  <c15:showDataLabelsRange val="0"/>
                </c:ext>
                <c:ext xmlns:c16="http://schemas.microsoft.com/office/drawing/2014/chart" uri="{C3380CC4-5D6E-409C-BE32-E72D297353CC}">
                  <c16:uniqueId val="{0000000A-EAB7-46BC-A9C0-B78DC6A600C2}"/>
                </c:ext>
              </c:extLst>
            </c:dLbl>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'CarbonReConer©Results'!$B$95:$B$99</c:f>
              <c:strCache>
                <c:ptCount val="5"/>
                <c:pt idx="0">
                  <c:v>Moisture</c:v>
                </c:pt>
                <c:pt idx="1">
                  <c:v>Non-C</c:v>
                </c:pt>
                <c:pt idx="2">
                  <c:v>Inorganic C</c:v>
                </c:pt>
                <c:pt idx="3">
                  <c:v>Relatively unstable OC</c:v>
                </c:pt>
                <c:pt idx="4">
                  <c:v>Relatively stable OC</c:v>
                </c:pt>
              </c:strCache>
            </c:strRef>
          </c:cat>
          <c:val>
            <c:numRef>
              <c:f>'CarbonReConer©Results'!$C$95:$C$99</c:f>
              <c:numCache>
                <c:formatCode>0.0</c:formatCode>
                <c:ptCount val="5"/>
                <c:pt idx="1">
                  <c:v>98.4</c:v>
                </c:pt>
                <c:pt idx="2">
                  <c:v>0.4</c:v>
                </c:pt>
                <c:pt idx="3">
                  <c:v>0.5</c:v>
                </c:pt>
                <c:pt idx="4">
                  <c:v>0.7</c:v>
                </c:pt>
              </c:numCache>
            </c:numRef>
          </c:val>
          <c:extLst>
            <c:ext xmlns:c16="http://schemas.microsoft.com/office/drawing/2014/chart" uri="{C3380CC4-5D6E-409C-BE32-E72D297353CC}">
              <c16:uniqueId val="{00000000-F06A-4EF3-BB3A-8F7505C3D74B}"/>
            </c:ext>
          </c:extLst>
        </c:ser>
        <c:dLbls>
          <c:showLegendKey val="0"/>
          <c:showVal val="0"/>
          <c:showCatName val="0"/>
          <c:showSerName val="0"/>
          <c:showPercent val="0"/>
          <c:showBubbleSize val="0"/>
          <c:showLeaderLines val="1"/>
        </c:dLbls>
        <c:gapWidth val="165"/>
        <c:splitType val="pos"/>
        <c:splitPos val="2"/>
        <c:secondPieSize val="90"/>
        <c:serLines>
          <c:spPr>
            <a:ln w="9525" cap="flat" cmpd="sng" algn="ctr">
              <a:solidFill>
                <a:schemeClr val="accent3">
                  <a:lumMod val="60000"/>
                  <a:lumOff val="40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solidFill>
        <a:srgbClr val="E7E6E6"/>
      </a:solidFill>
      <a:round/>
    </a:ln>
    <a:effectLst/>
  </c:spPr>
  <c:txPr>
    <a:bodyPr/>
    <a:lstStyle/>
    <a:p>
      <a:pPr>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4</a:t>
            </a:r>
          </a:p>
        </c:rich>
      </c:tx>
      <c:layout>
        <c:manualLayout>
          <c:xMode val="edge"/>
          <c:yMode val="edge"/>
          <c:x val="0.34247135611258295"/>
          <c:y val="5.49020442448624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224713803733575"/>
          <c:y val="0.20109644470190285"/>
          <c:w val="0.70829642206422805"/>
          <c:h val="0.60478296029181589"/>
        </c:manualLayout>
      </c:layout>
      <c:barChart>
        <c:barDir val="col"/>
        <c:grouping val="clustered"/>
        <c:varyColors val="0"/>
        <c:ser>
          <c:idx val="0"/>
          <c:order val="0"/>
          <c:spPr>
            <a:solidFill>
              <a:schemeClr val="accent4"/>
            </a:solidFill>
            <a:ln>
              <a:noFill/>
            </a:ln>
            <a:effectLst/>
          </c:spPr>
          <c:invertIfNegative val="0"/>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2B1B-431B-9173-CD01BAC0B842}"/>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2B1B-431B-9173-CD01BAC0B84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'CarbonReConer©Results'!$B$102:$D$102</c:f>
              <c:strCache>
                <c:ptCount val="3"/>
                <c:pt idx="0">
                  <c:v>Organic C</c:v>
                </c:pt>
                <c:pt idx="1">
                  <c:v>Relatively unstable OC</c:v>
                </c:pt>
                <c:pt idx="2">
                  <c:v>Relatively stable OC</c:v>
                </c:pt>
              </c:strCache>
            </c:strRef>
          </c:cat>
          <c:val>
            <c:numRef>
              <c:f>'CarbonReConer©Results'!$B$103:$D$103</c:f>
              <c:numCache>
                <c:formatCode>0</c:formatCode>
                <c:ptCount val="3"/>
                <c:pt idx="0">
                  <c:v>12</c:v>
                </c:pt>
                <c:pt idx="1">
                  <c:v>5</c:v>
                </c:pt>
                <c:pt idx="2">
                  <c:v>7</c:v>
                </c:pt>
              </c:numCache>
            </c:numRef>
          </c:val>
          <c:extLst>
            <c:ext xmlns:c16="http://schemas.microsoft.com/office/drawing/2014/chart" uri="{C3380CC4-5D6E-409C-BE32-E72D297353CC}">
              <c16:uniqueId val="{00000004-2B1B-431B-9173-CD01BAC0B842}"/>
            </c:ext>
          </c:extLst>
        </c:ser>
        <c:dLbls>
          <c:dLblPos val="outEnd"/>
          <c:showLegendKey val="0"/>
          <c:showVal val="1"/>
          <c:showCatName val="0"/>
          <c:showSerName val="0"/>
          <c:showPercent val="0"/>
          <c:showBubbleSize val="0"/>
        </c:dLbls>
        <c:gapWidth val="150"/>
        <c:axId val="721590255"/>
        <c:axId val="195065791"/>
      </c:barChart>
      <c:catAx>
        <c:axId val="7215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5065791"/>
        <c:crosses val="autoZero"/>
        <c:auto val="1"/>
        <c:lblAlgn val="ctr"/>
        <c:lblOffset val="100"/>
        <c:noMultiLvlLbl val="0"/>
      </c:catAx>
      <c:valAx>
        <c:axId val="195065791"/>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Carbon Stocks (kg t</a:t>
                </a:r>
                <a:r>
                  <a:rPr lang="en-GB" sz="1200" b="1" i="0" baseline="30000">
                    <a:effectLst/>
                  </a:rPr>
                  <a:t>-1</a:t>
                </a:r>
                <a:r>
                  <a:rPr lang="en-GB" sz="1200" b="1" i="0" baseline="-25000">
                    <a:effectLst/>
                  </a:rPr>
                  <a:t>bulk mass</a:t>
                </a:r>
                <a:r>
                  <a:rPr lang="en-GB" sz="1200" b="1" i="0" baseline="0">
                    <a:effectLst/>
                  </a:rPr>
                  <a:t>)</a:t>
                </a:r>
                <a:endParaRPr lang="en-GB" sz="1200">
                  <a:effectLst/>
                </a:endParaRPr>
              </a:p>
            </c:rich>
          </c:tx>
          <c:layout>
            <c:manualLayout>
              <c:xMode val="edge"/>
              <c:yMode val="edge"/>
              <c:x val="3.1196323037060759E-2"/>
              <c:y val="0.1555600041766788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21590255"/>
        <c:crosses val="autoZero"/>
        <c:crossBetween val="between"/>
      </c:valAx>
      <c:spPr>
        <a:noFill/>
        <a:ln w="25400">
          <a:noFill/>
        </a:ln>
        <a:effectLst/>
      </c:spPr>
    </c:plotArea>
    <c:plotVisOnly val="1"/>
    <c:dispBlanksAs val="gap"/>
    <c:showDLblsOverMax val="0"/>
    <c:extLst/>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ReCon Soil Recipe 5</a:t>
            </a:r>
          </a:p>
        </c:rich>
      </c:tx>
      <c:layout>
        <c:manualLayout>
          <c:xMode val="edge"/>
          <c:yMode val="edge"/>
          <c:x val="0.35167344706911635"/>
          <c:y val="7.8703703703703706E-2"/>
        </c:manualLayout>
      </c:layout>
      <c:overlay val="0"/>
      <c:spPr>
        <a:noFill/>
        <a:ln>
          <a:noFill/>
        </a:ln>
        <a:effectLst/>
      </c:spPr>
    </c:title>
    <c:autoTitleDeleted val="0"/>
    <c:plotArea>
      <c:layout>
        <c:manualLayout>
          <c:layoutTarget val="inner"/>
          <c:xMode val="edge"/>
          <c:yMode val="edge"/>
          <c:x val="0.11216569275545428"/>
          <c:y val="0.23541658902482149"/>
          <c:w val="0.79095037189119266"/>
          <c:h val="0.61895063978395415"/>
        </c:manualLayout>
      </c:layout>
      <c:ofPieChart>
        <c:ofPieType val="bar"/>
        <c:varyColors val="1"/>
        <c:ser>
          <c:idx val="0"/>
          <c:order val="0"/>
          <c:tx>
            <c:strRef>
              <c:f>'CarbonReConer©Results'!$C$119</c:f>
              <c:strCache>
                <c:ptCount val="1"/>
                <c:pt idx="0">
                  <c:v>%</c:v>
                </c:pt>
              </c:strCache>
            </c:strRef>
          </c:tx>
          <c:spPr>
            <a:ln w="0">
              <a:solidFill>
                <a:schemeClr val="accent3">
                  <a:lumMod val="75000"/>
                </a:schemeClr>
              </a:solidFill>
            </a:ln>
          </c:spPr>
          <c:dPt>
            <c:idx val="0"/>
            <c:bubble3D val="0"/>
            <c:spPr>
              <a:solidFill>
                <a:srgbClr val="5B9BD5"/>
              </a:solidFill>
              <a:ln w="0">
                <a:solidFill>
                  <a:schemeClr val="accent3">
                    <a:lumMod val="75000"/>
                  </a:schemeClr>
                </a:solidFill>
              </a:ln>
            </c:spPr>
            <c:extLst>
              <c:ext xmlns:c16="http://schemas.microsoft.com/office/drawing/2014/chart" uri="{C3380CC4-5D6E-409C-BE32-E72D297353CC}">
                <c16:uniqueId val="{00000003-F06A-4EF3-BB3A-8F7505C3D74B}"/>
              </c:ext>
            </c:extLst>
          </c:dPt>
          <c:dPt>
            <c:idx val="1"/>
            <c:bubble3D val="0"/>
            <c:spPr>
              <a:solidFill>
                <a:srgbClr val="E7E6E6"/>
              </a:solidFill>
              <a:ln w="0">
                <a:solidFill>
                  <a:schemeClr val="accent3">
                    <a:lumMod val="75000"/>
                  </a:schemeClr>
                </a:solidFill>
              </a:ln>
              <a:effectLst/>
            </c:spPr>
            <c:extLst>
              <c:ext xmlns:c16="http://schemas.microsoft.com/office/drawing/2014/chart" uri="{C3380CC4-5D6E-409C-BE32-E72D297353CC}">
                <c16:uniqueId val="{00000005-F06A-4EF3-BB3A-8F7505C3D74B}"/>
              </c:ext>
            </c:extLst>
          </c:dPt>
          <c:dPt>
            <c:idx val="2"/>
            <c:bubble3D val="0"/>
            <c:spPr>
              <a:solidFill>
                <a:srgbClr val="ED7D31"/>
              </a:solidFill>
              <a:ln w="0">
                <a:solidFill>
                  <a:schemeClr val="accent3">
                    <a:lumMod val="75000"/>
                  </a:schemeClr>
                </a:solidFill>
              </a:ln>
              <a:effectLst/>
            </c:spPr>
            <c:extLst>
              <c:ext xmlns:c16="http://schemas.microsoft.com/office/drawing/2014/chart" uri="{C3380CC4-5D6E-409C-BE32-E72D297353CC}">
                <c16:uniqueId val="{00000006-F06A-4EF3-BB3A-8F7505C3D74B}"/>
              </c:ext>
            </c:extLst>
          </c:dPt>
          <c:dPt>
            <c:idx val="3"/>
            <c:bubble3D val="0"/>
            <c:spPr>
              <a:solidFill>
                <a:srgbClr val="70AD47">
                  <a:lumMod val="40000"/>
                  <a:lumOff val="60000"/>
                </a:srgbClr>
              </a:solidFill>
              <a:ln w="0">
                <a:solidFill>
                  <a:schemeClr val="accent3">
                    <a:lumMod val="75000"/>
                  </a:schemeClr>
                </a:solidFill>
              </a:ln>
              <a:effectLst/>
            </c:spPr>
            <c:extLst>
              <c:ext xmlns:c16="http://schemas.microsoft.com/office/drawing/2014/chart" uri="{C3380CC4-5D6E-409C-BE32-E72D297353CC}">
                <c16:uniqueId val="{00000004-F06A-4EF3-BB3A-8F7505C3D74B}"/>
              </c:ext>
            </c:extLst>
          </c:dPt>
          <c:dPt>
            <c:idx val="4"/>
            <c:bubble3D val="0"/>
            <c:spPr>
              <a:solidFill>
                <a:srgbClr val="70AD47"/>
              </a:solidFill>
              <a:ln w="0">
                <a:solidFill>
                  <a:schemeClr val="accent3">
                    <a:lumMod val="75000"/>
                  </a:schemeClr>
                </a:solidFill>
              </a:ln>
              <a:effectLst/>
            </c:spPr>
            <c:extLst>
              <c:ext xmlns:c16="http://schemas.microsoft.com/office/drawing/2014/chart" uri="{C3380CC4-5D6E-409C-BE32-E72D297353CC}">
                <c16:uniqueId val="{0000000B-3DE4-4646-B6DE-3B112B2CB119}"/>
              </c:ext>
            </c:extLst>
          </c:dPt>
          <c:dPt>
            <c:idx val="5"/>
            <c:bubble3D val="0"/>
            <c:spPr>
              <a:solidFill>
                <a:srgbClr val="FFC000"/>
              </a:solidFill>
              <a:ln w="0">
                <a:solidFill>
                  <a:schemeClr val="accent3">
                    <a:lumMod val="75000"/>
                  </a:schemeClr>
                </a:solidFill>
              </a:ln>
            </c:spPr>
            <c:extLst>
              <c:ext xmlns:c16="http://schemas.microsoft.com/office/drawing/2014/chart" uri="{C3380CC4-5D6E-409C-BE32-E72D297353CC}">
                <c16:uniqueId val="{0000000A-EAB7-46BC-A9C0-B78DC6A600C2}"/>
              </c:ext>
            </c:extLst>
          </c:dPt>
          <c:dLbls>
            <c:dLbl>
              <c:idx val="0"/>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244854353022318"/>
                      <c:h val="0.10657800071945321"/>
                    </c:manualLayout>
                  </c15:layout>
                </c:ext>
                <c:ext xmlns:c16="http://schemas.microsoft.com/office/drawing/2014/chart" uri="{C3380CC4-5D6E-409C-BE32-E72D297353CC}">
                  <c16:uniqueId val="{00000003-F06A-4EF3-BB3A-8F7505C3D74B}"/>
                </c:ext>
              </c:extLst>
            </c:dLbl>
            <c:dLbl>
              <c:idx val="1"/>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12786111111111109"/>
                      <c:h val="0.12590296004666082"/>
                    </c:manualLayout>
                  </c15:layout>
                </c:ext>
                <c:ext xmlns:c16="http://schemas.microsoft.com/office/drawing/2014/chart" uri="{C3380CC4-5D6E-409C-BE32-E72D297353CC}">
                  <c16:uniqueId val="{00000005-F06A-4EF3-BB3A-8F7505C3D74B}"/>
                </c:ext>
              </c:extLst>
            </c:dLbl>
            <c:dLbl>
              <c:idx val="2"/>
              <c:layout>
                <c:manualLayout>
                  <c:x val="-2.8985381553748826E-3"/>
                  <c:y val="-5.886939635691806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272222222222222"/>
                      <c:h val="0.13053258967629047"/>
                    </c:manualLayout>
                  </c15:layout>
                </c:ext>
                <c:ext xmlns:c16="http://schemas.microsoft.com/office/drawing/2014/chart" uri="{C3380CC4-5D6E-409C-BE32-E72D297353CC}">
                  <c16:uniqueId val="{00000006-F06A-4EF3-BB3A-8F7505C3D74B}"/>
                </c:ext>
              </c:extLst>
            </c:dLbl>
            <c:dLbl>
              <c:idx val="3"/>
              <c:dLblPos val="ctr"/>
              <c:showLegendKey val="0"/>
              <c:showVal val="0"/>
              <c:showCatName val="1"/>
              <c:showSerName val="0"/>
              <c:showPercent val="1"/>
              <c:showBubbleSize val="0"/>
              <c:separator> </c:separator>
              <c:extLst>
                <c:ext xmlns:c15="http://schemas.microsoft.com/office/drawing/2012/chart" uri="{CE6537A1-D6FC-4f65-9D91-7224C49458BB}">
                  <c15:layout>
                    <c:manualLayout>
                      <c:w val="0.22229277106866363"/>
                      <c:h val="0.12436268899506603"/>
                    </c:manualLayout>
                  </c15:layout>
                </c:ext>
                <c:ext xmlns:c16="http://schemas.microsoft.com/office/drawing/2014/chart" uri="{C3380CC4-5D6E-409C-BE32-E72D297353CC}">
                  <c16:uniqueId val="{00000004-F06A-4EF3-BB3A-8F7505C3D74B}"/>
                </c:ext>
              </c:extLst>
            </c:dLbl>
            <c:dLbl>
              <c:idx val="4"/>
              <c:dLblPos val="ct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DE4-4646-B6DE-3B112B2CB119}"/>
                </c:ext>
              </c:extLst>
            </c:dLbl>
            <c:dLbl>
              <c:idx val="5"/>
              <c:tx>
                <c:rich>
                  <a:bodyPr/>
                  <a:lstStyle/>
                  <a:p>
                    <a:r>
                      <a:rPr lang="en-US" baseline="0"/>
                      <a:t>Organic C </a:t>
                    </a:r>
                    <a:fld id="{8C0F58B0-1A67-41A8-A451-8A482FFA8F33}" type="PERCENTAGE">
                      <a:rPr lang="en-US" baseline="0"/>
                      <a:pPr/>
                      <a:t>[PERCENTAGE]</a:t>
                    </a:fld>
                    <a:endParaRPr lang="en-US" baseline="0"/>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1405211297725743"/>
                      <c:h val="0.10657800071945321"/>
                    </c:manualLayout>
                  </c15:layout>
                  <c15:dlblFieldTable/>
                  <c15:showDataLabelsRange val="0"/>
                </c:ext>
                <c:ext xmlns:c16="http://schemas.microsoft.com/office/drawing/2014/chart" uri="{C3380CC4-5D6E-409C-BE32-E72D297353CC}">
                  <c16:uniqueId val="{0000000A-EAB7-46BC-A9C0-B78DC6A600C2}"/>
                </c:ext>
              </c:extLst>
            </c:dLbl>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'CarbonReConer©Results'!$B$120:$B$124</c:f>
              <c:strCache>
                <c:ptCount val="5"/>
                <c:pt idx="0">
                  <c:v>Moisture</c:v>
                </c:pt>
                <c:pt idx="1">
                  <c:v>Non-C</c:v>
                </c:pt>
                <c:pt idx="2">
                  <c:v>Inorganic C</c:v>
                </c:pt>
                <c:pt idx="3">
                  <c:v>Relatively unstable OC</c:v>
                </c:pt>
                <c:pt idx="4">
                  <c:v>Relatively stable OC</c:v>
                </c:pt>
              </c:strCache>
            </c:strRef>
          </c:cat>
          <c:val>
            <c:numRef>
              <c:f>'CarbonReConer©Results'!$C$120:$C$124</c:f>
              <c:numCache>
                <c:formatCode>0.0</c:formatCode>
                <c:ptCount val="5"/>
                <c:pt idx="0">
                  <c:v>4.4000000000000004</c:v>
                </c:pt>
                <c:pt idx="1">
                  <c:v>82.8</c:v>
                </c:pt>
                <c:pt idx="2">
                  <c:v>3.1</c:v>
                </c:pt>
                <c:pt idx="3">
                  <c:v>4.7</c:v>
                </c:pt>
                <c:pt idx="4">
                  <c:v>5</c:v>
                </c:pt>
              </c:numCache>
            </c:numRef>
          </c:val>
          <c:extLst>
            <c:ext xmlns:c16="http://schemas.microsoft.com/office/drawing/2014/chart" uri="{C3380CC4-5D6E-409C-BE32-E72D297353CC}">
              <c16:uniqueId val="{00000000-F06A-4EF3-BB3A-8F7505C3D74B}"/>
            </c:ext>
          </c:extLst>
        </c:ser>
        <c:dLbls>
          <c:showLegendKey val="0"/>
          <c:showVal val="0"/>
          <c:showCatName val="0"/>
          <c:showSerName val="0"/>
          <c:showPercent val="0"/>
          <c:showBubbleSize val="0"/>
          <c:showLeaderLines val="1"/>
        </c:dLbls>
        <c:gapWidth val="165"/>
        <c:splitType val="pos"/>
        <c:splitPos val="2"/>
        <c:secondPieSize val="90"/>
        <c:serLines>
          <c:spPr>
            <a:ln w="9525" cap="flat" cmpd="sng" algn="ctr">
              <a:solidFill>
                <a:schemeClr val="accent3">
                  <a:lumMod val="60000"/>
                  <a:lumOff val="40000"/>
                </a:schemeClr>
              </a:solidFill>
              <a:round/>
            </a:ln>
            <a:effectLst/>
          </c:spPr>
        </c:serLines>
      </c:ofPieChart>
      <c:spPr>
        <a:noFill/>
        <a:ln>
          <a:noFill/>
        </a:ln>
        <a:effectLst/>
      </c:spPr>
    </c:plotArea>
    <c:plotVisOnly val="1"/>
    <c:dispBlanksAs val="gap"/>
    <c:showDLblsOverMax val="0"/>
    <c:extLst/>
  </c:chart>
  <c:spPr>
    <a:solidFill>
      <a:schemeClr val="bg1"/>
    </a:solidFill>
    <a:ln w="9525" cap="flat" cmpd="sng" algn="ctr">
      <a:solidFill>
        <a:srgbClr val="E7E6E6"/>
      </a:solidFill>
      <a:round/>
    </a:ln>
    <a:effectLst/>
  </c:spPr>
  <c:txPr>
    <a:bodyPr/>
    <a:lstStyle/>
    <a:p>
      <a:pPr>
        <a:defRPr/>
      </a:pPr>
      <a:endParaRPr lang="en-US"/>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hyperlink" Target="https://www.uea.ac.uk/" TargetMode="External"/><Relationship Id="rId18" Type="http://schemas.openxmlformats.org/officeDocument/2006/relationships/image" Target="../media/image9.png"/><Relationship Id="rId3" Type="http://schemas.openxmlformats.org/officeDocument/2006/relationships/hyperlink" Target="https://www.uea.ac.uk/groups-and-centres/projects/recon-soil" TargetMode="External"/><Relationship Id="rId7" Type="http://schemas.openxmlformats.org/officeDocument/2006/relationships/hyperlink" Target="https://www.edenproject.com/learn" TargetMode="External"/><Relationship Id="rId12" Type="http://schemas.openxmlformats.org/officeDocument/2006/relationships/image" Target="../media/image6.jpeg"/><Relationship Id="rId17" Type="http://schemas.openxmlformats.org/officeDocument/2006/relationships/hyperlink" Target="https://www.claire.co.uk/" TargetMode="External"/><Relationship Id="rId2" Type="http://schemas.openxmlformats.org/officeDocument/2006/relationships/image" Target="../media/image1.png"/><Relationship Id="rId16" Type="http://schemas.openxmlformats.org/officeDocument/2006/relationships/image" Target="../media/image8.jpeg"/><Relationship Id="rId1" Type="http://schemas.openxmlformats.org/officeDocument/2006/relationships/hyperlink" Target="https://www.channelmanche.com/en/projects/approved-projects/reconstructed-soils-from-waste/" TargetMode="External"/><Relationship Id="rId6" Type="http://schemas.openxmlformats.org/officeDocument/2006/relationships/image" Target="../media/image3.jpeg"/><Relationship Id="rId11" Type="http://schemas.openxmlformats.org/officeDocument/2006/relationships/hyperlink" Target="https://www.univ-lehavre.fr/" TargetMode="External"/><Relationship Id="rId5" Type="http://schemas.openxmlformats.org/officeDocument/2006/relationships/hyperlink" Target="https://www.plymouth.ac.uk/" TargetMode="External"/><Relationship Id="rId15" Type="http://schemas.openxmlformats.org/officeDocument/2006/relationships/hyperlink" Target="http://www.station-cate.fr/" TargetMode="External"/><Relationship Id="rId10" Type="http://schemas.openxmlformats.org/officeDocument/2006/relationships/image" Target="../media/image5.jpeg"/><Relationship Id="rId4" Type="http://schemas.openxmlformats.org/officeDocument/2006/relationships/image" Target="../media/image2.png"/><Relationship Id="rId9" Type="http://schemas.openxmlformats.org/officeDocument/2006/relationships/hyperlink" Target="https://www.brgm.fr/en" TargetMode="External"/><Relationship Id="rId14" Type="http://schemas.openxmlformats.org/officeDocument/2006/relationships/image" Target="../media/image7.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https://www.uea.ac.uk/groups-and-centres/projects/recon-soil" TargetMode="External"/><Relationship Id="rId7"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hyperlink" Target="https://www.channelmanche.com/en/projects/approved-projects/reconstructed-soils-from-waste/" TargetMode="External"/><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uea.ac.uk/groups-and-centres/projects/recon-soil" TargetMode="External"/><Relationship Id="rId2" Type="http://schemas.openxmlformats.org/officeDocument/2006/relationships/image" Target="../media/image15.png"/><Relationship Id="rId1" Type="http://schemas.openxmlformats.org/officeDocument/2006/relationships/hyperlink" Target="https://www.channelmanche.com/en/projects/approved-projects/reconstructed-soils-from-waste/" TargetMode="External"/><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uea.ac.uk/groups-and-centres/projects/recon-soil" TargetMode="External"/><Relationship Id="rId2" Type="http://schemas.openxmlformats.org/officeDocument/2006/relationships/image" Target="../media/image1.png"/><Relationship Id="rId1" Type="http://schemas.openxmlformats.org/officeDocument/2006/relationships/hyperlink" Target="https://www.channelmanche.com/en/projects/approved-projects/reconstructed-soils-from-waste/"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3" Type="http://schemas.openxmlformats.org/officeDocument/2006/relationships/hyperlink" Target="https://www.uea.ac.uk/groups-and-centres/projects/recon-soil" TargetMode="External"/><Relationship Id="rId7" Type="http://schemas.openxmlformats.org/officeDocument/2006/relationships/chart" Target="../charts/chart3.xml"/><Relationship Id="rId12" Type="http://schemas.openxmlformats.org/officeDocument/2006/relationships/chart" Target="../charts/chart8.xml"/><Relationship Id="rId2" Type="http://schemas.openxmlformats.org/officeDocument/2006/relationships/image" Target="../media/image1.png"/><Relationship Id="rId1" Type="http://schemas.openxmlformats.org/officeDocument/2006/relationships/hyperlink" Target="https://www.channelmanche.com/en/projects/approved-projects/reconstructed-soils-from-waste/" TargetMode="External"/><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0" Type="http://schemas.openxmlformats.org/officeDocument/2006/relationships/chart" Target="../charts/chart6.xml"/><Relationship Id="rId4" Type="http://schemas.openxmlformats.org/officeDocument/2006/relationships/image" Target="../media/image2.png"/><Relationship Id="rId9" Type="http://schemas.openxmlformats.org/officeDocument/2006/relationships/chart" Target="../charts/chart5.xml"/><Relationship Id="rId1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1755386</xdr:colOff>
      <xdr:row>0</xdr:row>
      <xdr:rowOff>839288</xdr:rowOff>
    </xdr:to>
    <xdr:pic>
      <xdr:nvPicPr>
        <xdr:cNvPr id="2" name="Picture 1">
          <a:hlinkClick xmlns:r="http://schemas.openxmlformats.org/officeDocument/2006/relationships" r:id="rId1"/>
          <a:extLst>
            <a:ext uri="{FF2B5EF4-FFF2-40B4-BE49-F238E27FC236}">
              <a16:creationId xmlns:a16="http://schemas.microsoft.com/office/drawing/2014/main" id="{DB17D55C-9089-4DA6-AFF0-0D63BBD55D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72" y="54428"/>
          <a:ext cx="1733614" cy="784860"/>
        </a:xfrm>
        <a:prstGeom prst="rect">
          <a:avLst/>
        </a:prstGeom>
      </xdr:spPr>
    </xdr:pic>
    <xdr:clientData/>
  </xdr:twoCellAnchor>
  <xdr:twoCellAnchor editAs="oneCell">
    <xdr:from>
      <xdr:col>2</xdr:col>
      <xdr:colOff>227512</xdr:colOff>
      <xdr:row>0</xdr:row>
      <xdr:rowOff>82730</xdr:rowOff>
    </xdr:from>
    <xdr:to>
      <xdr:col>2</xdr:col>
      <xdr:colOff>1444936</xdr:colOff>
      <xdr:row>0</xdr:row>
      <xdr:rowOff>803075</xdr:rowOff>
    </xdr:to>
    <xdr:pic>
      <xdr:nvPicPr>
        <xdr:cNvPr id="3" name="Picture 2">
          <a:hlinkClick xmlns:r="http://schemas.openxmlformats.org/officeDocument/2006/relationships" r:id="rId3"/>
          <a:extLst>
            <a:ext uri="{FF2B5EF4-FFF2-40B4-BE49-F238E27FC236}">
              <a16:creationId xmlns:a16="http://schemas.microsoft.com/office/drawing/2014/main" id="{2D3C66F3-1711-4C55-93D6-5AE08291DE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3162" y="82730"/>
          <a:ext cx="1217424" cy="720345"/>
        </a:xfrm>
        <a:prstGeom prst="rect">
          <a:avLst/>
        </a:prstGeom>
      </xdr:spPr>
    </xdr:pic>
    <xdr:clientData/>
  </xdr:twoCellAnchor>
  <xdr:twoCellAnchor editAs="oneCell">
    <xdr:from>
      <xdr:col>1</xdr:col>
      <xdr:colOff>299357</xdr:colOff>
      <xdr:row>18</xdr:row>
      <xdr:rowOff>90715</xdr:rowOff>
    </xdr:from>
    <xdr:to>
      <xdr:col>1</xdr:col>
      <xdr:colOff>1337197</xdr:colOff>
      <xdr:row>18</xdr:row>
      <xdr:rowOff>810715</xdr:rowOff>
    </xdr:to>
    <xdr:pic>
      <xdr:nvPicPr>
        <xdr:cNvPr id="5" name="Picture 4">
          <a:hlinkClick xmlns:r="http://schemas.openxmlformats.org/officeDocument/2006/relationships" r:id="rId5"/>
          <a:extLst>
            <a:ext uri="{FF2B5EF4-FFF2-40B4-BE49-F238E27FC236}">
              <a16:creationId xmlns:a16="http://schemas.microsoft.com/office/drawing/2014/main" id="{E43C43B6-5A14-E0CB-C627-B29705542C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00" y="9298215"/>
          <a:ext cx="1037840" cy="720000"/>
        </a:xfrm>
        <a:prstGeom prst="rect">
          <a:avLst/>
        </a:prstGeom>
      </xdr:spPr>
    </xdr:pic>
    <xdr:clientData/>
  </xdr:twoCellAnchor>
  <xdr:twoCellAnchor editAs="oneCell">
    <xdr:from>
      <xdr:col>3</xdr:col>
      <xdr:colOff>961572</xdr:colOff>
      <xdr:row>18</xdr:row>
      <xdr:rowOff>63500</xdr:rowOff>
    </xdr:from>
    <xdr:to>
      <xdr:col>4</xdr:col>
      <xdr:colOff>383741</xdr:colOff>
      <xdr:row>18</xdr:row>
      <xdr:rowOff>783500</xdr:rowOff>
    </xdr:to>
    <xdr:pic>
      <xdr:nvPicPr>
        <xdr:cNvPr id="9" name="Picture 8">
          <a:hlinkClick xmlns:r="http://schemas.openxmlformats.org/officeDocument/2006/relationships" r:id="rId7"/>
          <a:extLst>
            <a:ext uri="{FF2B5EF4-FFF2-40B4-BE49-F238E27FC236}">
              <a16:creationId xmlns:a16="http://schemas.microsoft.com/office/drawing/2014/main" id="{53E13439-BDCC-017C-CC96-AC02E91565D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53215" y="9271000"/>
          <a:ext cx="1018740" cy="720000"/>
        </a:xfrm>
        <a:prstGeom prst="rect">
          <a:avLst/>
        </a:prstGeom>
      </xdr:spPr>
    </xdr:pic>
    <xdr:clientData/>
  </xdr:twoCellAnchor>
  <xdr:twoCellAnchor editAs="oneCell">
    <xdr:from>
      <xdr:col>4</xdr:col>
      <xdr:colOff>1152071</xdr:colOff>
      <xdr:row>18</xdr:row>
      <xdr:rowOff>136071</xdr:rowOff>
    </xdr:from>
    <xdr:to>
      <xdr:col>5</xdr:col>
      <xdr:colOff>1618539</xdr:colOff>
      <xdr:row>18</xdr:row>
      <xdr:rowOff>856071</xdr:rowOff>
    </xdr:to>
    <xdr:pic>
      <xdr:nvPicPr>
        <xdr:cNvPr id="11" name="Picture 10">
          <a:hlinkClick xmlns:r="http://schemas.openxmlformats.org/officeDocument/2006/relationships" r:id="rId9"/>
          <a:extLst>
            <a:ext uri="{FF2B5EF4-FFF2-40B4-BE49-F238E27FC236}">
              <a16:creationId xmlns:a16="http://schemas.microsoft.com/office/drawing/2014/main" id="{88E7ED07-A04D-1787-E832-358BF3C5170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40285" y="9343571"/>
          <a:ext cx="2063040" cy="720000"/>
        </a:xfrm>
        <a:prstGeom prst="rect">
          <a:avLst/>
        </a:prstGeom>
      </xdr:spPr>
    </xdr:pic>
    <xdr:clientData/>
  </xdr:twoCellAnchor>
  <xdr:twoCellAnchor editAs="oneCell">
    <xdr:from>
      <xdr:col>1</xdr:col>
      <xdr:colOff>163286</xdr:colOff>
      <xdr:row>18</xdr:row>
      <xdr:rowOff>1197427</xdr:rowOff>
    </xdr:from>
    <xdr:to>
      <xdr:col>1</xdr:col>
      <xdr:colOff>1822706</xdr:colOff>
      <xdr:row>18</xdr:row>
      <xdr:rowOff>1917427</xdr:rowOff>
    </xdr:to>
    <xdr:pic>
      <xdr:nvPicPr>
        <xdr:cNvPr id="13" name="Picture 12">
          <a:hlinkClick xmlns:r="http://schemas.openxmlformats.org/officeDocument/2006/relationships" r:id="rId11"/>
          <a:extLst>
            <a:ext uri="{FF2B5EF4-FFF2-40B4-BE49-F238E27FC236}">
              <a16:creationId xmlns:a16="http://schemas.microsoft.com/office/drawing/2014/main" id="{5F424A36-47B1-B284-D027-09F70964CFB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5429" y="10404927"/>
          <a:ext cx="1659420" cy="720000"/>
        </a:xfrm>
        <a:prstGeom prst="rect">
          <a:avLst/>
        </a:prstGeom>
      </xdr:spPr>
    </xdr:pic>
    <xdr:clientData/>
  </xdr:twoCellAnchor>
  <xdr:twoCellAnchor editAs="oneCell">
    <xdr:from>
      <xdr:col>2</xdr:col>
      <xdr:colOff>426359</xdr:colOff>
      <xdr:row>18</xdr:row>
      <xdr:rowOff>1161142</xdr:rowOff>
    </xdr:from>
    <xdr:to>
      <xdr:col>3</xdr:col>
      <xdr:colOff>36847</xdr:colOff>
      <xdr:row>18</xdr:row>
      <xdr:rowOff>1881142</xdr:rowOff>
    </xdr:to>
    <xdr:pic>
      <xdr:nvPicPr>
        <xdr:cNvPr id="15" name="Picture 14">
          <a:hlinkClick xmlns:r="http://schemas.openxmlformats.org/officeDocument/2006/relationships" r:id="rId13"/>
          <a:extLst>
            <a:ext uri="{FF2B5EF4-FFF2-40B4-BE49-F238E27FC236}">
              <a16:creationId xmlns:a16="http://schemas.microsoft.com/office/drawing/2014/main" id="{D619B2A4-4CBC-811C-D1D5-94A383FD87D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721430" y="10368642"/>
          <a:ext cx="1207060" cy="720000"/>
        </a:xfrm>
        <a:prstGeom prst="rect">
          <a:avLst/>
        </a:prstGeom>
      </xdr:spPr>
    </xdr:pic>
    <xdr:clientData/>
  </xdr:twoCellAnchor>
  <xdr:twoCellAnchor editAs="oneCell">
    <xdr:from>
      <xdr:col>3</xdr:col>
      <xdr:colOff>1088571</xdr:colOff>
      <xdr:row>18</xdr:row>
      <xdr:rowOff>961571</xdr:rowOff>
    </xdr:from>
    <xdr:to>
      <xdr:col>4</xdr:col>
      <xdr:colOff>306100</xdr:colOff>
      <xdr:row>18</xdr:row>
      <xdr:rowOff>1861571</xdr:rowOff>
    </xdr:to>
    <xdr:pic>
      <xdr:nvPicPr>
        <xdr:cNvPr id="17" name="Picture 16">
          <a:hlinkClick xmlns:r="http://schemas.openxmlformats.org/officeDocument/2006/relationships" r:id="rId15"/>
          <a:extLst>
            <a:ext uri="{FF2B5EF4-FFF2-40B4-BE49-F238E27FC236}">
              <a16:creationId xmlns:a16="http://schemas.microsoft.com/office/drawing/2014/main" id="{D3F954C0-365F-A201-1996-72728037E8A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980214" y="10169071"/>
          <a:ext cx="814100" cy="900000"/>
        </a:xfrm>
        <a:prstGeom prst="rect">
          <a:avLst/>
        </a:prstGeom>
      </xdr:spPr>
    </xdr:pic>
    <xdr:clientData/>
  </xdr:twoCellAnchor>
  <xdr:twoCellAnchor editAs="oneCell">
    <xdr:from>
      <xdr:col>1</xdr:col>
      <xdr:colOff>1841501</xdr:colOff>
      <xdr:row>18</xdr:row>
      <xdr:rowOff>99786</xdr:rowOff>
    </xdr:from>
    <xdr:to>
      <xdr:col>3</xdr:col>
      <xdr:colOff>519144</xdr:colOff>
      <xdr:row>18</xdr:row>
      <xdr:rowOff>819786</xdr:rowOff>
    </xdr:to>
    <xdr:pic>
      <xdr:nvPicPr>
        <xdr:cNvPr id="19" name="Picture 18">
          <a:hlinkClick xmlns:r="http://schemas.openxmlformats.org/officeDocument/2006/relationships" r:id="rId17"/>
          <a:extLst>
            <a:ext uri="{FF2B5EF4-FFF2-40B4-BE49-F238E27FC236}">
              <a16:creationId xmlns:a16="http://schemas.microsoft.com/office/drawing/2014/main" id="{BFD467D2-2EB7-47AD-655C-A077B3DE381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113644" y="9307286"/>
          <a:ext cx="2297143" cy="7200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0.00244</cdr:x>
      <cdr:y>0.03527</cdr:y>
    </cdr:from>
    <cdr:to>
      <cdr:x>0.26307</cdr:x>
      <cdr:y>0.22345</cdr:y>
    </cdr:to>
    <cdr:pic>
      <cdr:nvPicPr>
        <cdr:cNvPr id="3"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2"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4"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5"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6"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7"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0.76913</cdr:x>
      <cdr:y>0.00985</cdr:y>
    </cdr:from>
    <cdr:to>
      <cdr:x>1</cdr:x>
      <cdr:y>0.19756</cdr:y>
    </cdr:to>
    <cdr:pic>
      <cdr:nvPicPr>
        <cdr:cNvPr id="2"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3"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4"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0.00244</cdr:x>
      <cdr:y>0.03527</cdr:y>
    </cdr:from>
    <cdr:to>
      <cdr:x>0.26307</cdr:x>
      <cdr:y>0.22345</cdr:y>
    </cdr:to>
    <cdr:pic>
      <cdr:nvPicPr>
        <cdr:cNvPr id="3"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2"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4"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5"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6"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7"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8"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9"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0.76913</cdr:x>
      <cdr:y>0.00985</cdr:y>
    </cdr:from>
    <cdr:to>
      <cdr:x>1</cdr:x>
      <cdr:y>0.19756</cdr:y>
    </cdr:to>
    <cdr:pic>
      <cdr:nvPicPr>
        <cdr:cNvPr id="2"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3"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4"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5"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0.00244</cdr:x>
      <cdr:y>0.03527</cdr:y>
    </cdr:from>
    <cdr:to>
      <cdr:x>0.26307</cdr:x>
      <cdr:y>0.22345</cdr:y>
    </cdr:to>
    <cdr:pic>
      <cdr:nvPicPr>
        <cdr:cNvPr id="3"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2"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4"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5"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6"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7"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8"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9"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10"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11"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0.76913</cdr:x>
      <cdr:y>0.00985</cdr:y>
    </cdr:from>
    <cdr:to>
      <cdr:x>1</cdr:x>
      <cdr:y>0.19756</cdr:y>
    </cdr:to>
    <cdr:pic>
      <cdr:nvPicPr>
        <cdr:cNvPr id="2"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3"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4"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5"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6"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1755386</xdr:colOff>
      <xdr:row>0</xdr:row>
      <xdr:rowOff>839288</xdr:rowOff>
    </xdr:to>
    <xdr:pic>
      <xdr:nvPicPr>
        <xdr:cNvPr id="2" name="Picture 1">
          <a:hlinkClick xmlns:r="http://schemas.openxmlformats.org/officeDocument/2006/relationships" r:id="rId1"/>
          <a:extLst>
            <a:ext uri="{FF2B5EF4-FFF2-40B4-BE49-F238E27FC236}">
              <a16:creationId xmlns:a16="http://schemas.microsoft.com/office/drawing/2014/main" id="{44CC5B73-9F4A-4B4A-ACB2-BEF5FF53BE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822" y="54428"/>
          <a:ext cx="1733614" cy="784860"/>
        </a:xfrm>
        <a:prstGeom prst="rect">
          <a:avLst/>
        </a:prstGeom>
      </xdr:spPr>
    </xdr:pic>
    <xdr:clientData/>
  </xdr:twoCellAnchor>
  <xdr:twoCellAnchor editAs="oneCell">
    <xdr:from>
      <xdr:col>2</xdr:col>
      <xdr:colOff>227512</xdr:colOff>
      <xdr:row>0</xdr:row>
      <xdr:rowOff>82730</xdr:rowOff>
    </xdr:from>
    <xdr:to>
      <xdr:col>2</xdr:col>
      <xdr:colOff>1444936</xdr:colOff>
      <xdr:row>0</xdr:row>
      <xdr:rowOff>803075</xdr:rowOff>
    </xdr:to>
    <xdr:pic>
      <xdr:nvPicPr>
        <xdr:cNvPr id="3" name="Picture 2">
          <a:hlinkClick xmlns:r="http://schemas.openxmlformats.org/officeDocument/2006/relationships" r:id="rId3"/>
          <a:extLst>
            <a:ext uri="{FF2B5EF4-FFF2-40B4-BE49-F238E27FC236}">
              <a16:creationId xmlns:a16="http://schemas.microsoft.com/office/drawing/2014/main" id="{0B850C2A-D370-47DD-A162-9345B553EB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26212" y="82730"/>
          <a:ext cx="1217424" cy="720345"/>
        </a:xfrm>
        <a:prstGeom prst="rect">
          <a:avLst/>
        </a:prstGeom>
      </xdr:spPr>
    </xdr:pic>
    <xdr:clientData/>
  </xdr:twoCellAnchor>
  <xdr:twoCellAnchor editAs="oneCell">
    <xdr:from>
      <xdr:col>3</xdr:col>
      <xdr:colOff>952498</xdr:colOff>
      <xdr:row>7</xdr:row>
      <xdr:rowOff>36282</xdr:rowOff>
    </xdr:from>
    <xdr:to>
      <xdr:col>3</xdr:col>
      <xdr:colOff>1143009</xdr:colOff>
      <xdr:row>7</xdr:row>
      <xdr:rowOff>236318</xdr:rowOff>
    </xdr:to>
    <xdr:pic>
      <xdr:nvPicPr>
        <xdr:cNvPr id="12" name="Picture 11">
          <a:extLst>
            <a:ext uri="{FF2B5EF4-FFF2-40B4-BE49-F238E27FC236}">
              <a16:creationId xmlns:a16="http://schemas.microsoft.com/office/drawing/2014/main" id="{105C27FF-A7DF-420E-778C-E931363DA2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44141" y="5687782"/>
          <a:ext cx="190511" cy="200036"/>
        </a:xfrm>
        <a:prstGeom prst="rect">
          <a:avLst/>
        </a:prstGeom>
      </xdr:spPr>
    </xdr:pic>
    <xdr:clientData/>
  </xdr:twoCellAnchor>
  <xdr:twoCellAnchor editAs="oneCell">
    <xdr:from>
      <xdr:col>3</xdr:col>
      <xdr:colOff>644071</xdr:colOff>
      <xdr:row>6</xdr:row>
      <xdr:rowOff>45357</xdr:rowOff>
    </xdr:from>
    <xdr:to>
      <xdr:col>3</xdr:col>
      <xdr:colOff>834582</xdr:colOff>
      <xdr:row>6</xdr:row>
      <xdr:rowOff>245393</xdr:rowOff>
    </xdr:to>
    <xdr:pic>
      <xdr:nvPicPr>
        <xdr:cNvPr id="4" name="Picture 3">
          <a:extLst>
            <a:ext uri="{FF2B5EF4-FFF2-40B4-BE49-F238E27FC236}">
              <a16:creationId xmlns:a16="http://schemas.microsoft.com/office/drawing/2014/main" id="{B7828F7C-6FEB-48F2-AF5F-4FBD422205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535714" y="4381500"/>
          <a:ext cx="190511" cy="200036"/>
        </a:xfrm>
        <a:prstGeom prst="rect">
          <a:avLst/>
        </a:prstGeom>
      </xdr:spPr>
    </xdr:pic>
    <xdr:clientData/>
  </xdr:twoCellAnchor>
  <xdr:twoCellAnchor>
    <xdr:from>
      <xdr:col>1</xdr:col>
      <xdr:colOff>408214</xdr:colOff>
      <xdr:row>6</xdr:row>
      <xdr:rowOff>580571</xdr:rowOff>
    </xdr:from>
    <xdr:to>
      <xdr:col>2</xdr:col>
      <xdr:colOff>816429</xdr:colOff>
      <xdr:row>6</xdr:row>
      <xdr:rowOff>1224642</xdr:rowOff>
    </xdr:to>
    <xdr:grpSp>
      <xdr:nvGrpSpPr>
        <xdr:cNvPr id="19" name="Group 18">
          <a:extLst>
            <a:ext uri="{FF2B5EF4-FFF2-40B4-BE49-F238E27FC236}">
              <a16:creationId xmlns:a16="http://schemas.microsoft.com/office/drawing/2014/main" id="{FA28D806-A3D6-82DC-83AF-71DA11E6764F}"/>
            </a:ext>
          </a:extLst>
        </xdr:cNvPr>
        <xdr:cNvGrpSpPr/>
      </xdr:nvGrpSpPr>
      <xdr:grpSpPr>
        <a:xfrm>
          <a:off x="666750" y="3519714"/>
          <a:ext cx="2340429" cy="644071"/>
          <a:chOff x="680357" y="4916714"/>
          <a:chExt cx="2431143" cy="644071"/>
        </a:xfrm>
      </xdr:grpSpPr>
      <xdr:pic>
        <xdr:nvPicPr>
          <xdr:cNvPr id="9" name="Picture 8">
            <a:extLst>
              <a:ext uri="{FF2B5EF4-FFF2-40B4-BE49-F238E27FC236}">
                <a16:creationId xmlns:a16="http://schemas.microsoft.com/office/drawing/2014/main" id="{927102F1-718E-A393-78DC-759A25D4E7F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89428" y="4916714"/>
            <a:ext cx="2406774" cy="641383"/>
          </a:xfrm>
          <a:prstGeom prst="rect">
            <a:avLst/>
          </a:prstGeom>
        </xdr:spPr>
      </xdr:pic>
      <xdr:sp macro="" textlink="">
        <xdr:nvSpPr>
          <xdr:cNvPr id="16" name="Oval 15">
            <a:extLst>
              <a:ext uri="{FF2B5EF4-FFF2-40B4-BE49-F238E27FC236}">
                <a16:creationId xmlns:a16="http://schemas.microsoft.com/office/drawing/2014/main" id="{A0CD8362-D1FC-A6C8-1283-857F8FAE52EA}"/>
              </a:ext>
            </a:extLst>
          </xdr:cNvPr>
          <xdr:cNvSpPr/>
        </xdr:nvSpPr>
        <xdr:spPr>
          <a:xfrm>
            <a:off x="680357" y="5352142"/>
            <a:ext cx="2431143" cy="208643"/>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xdr:col>
      <xdr:colOff>426357</xdr:colOff>
      <xdr:row>7</xdr:row>
      <xdr:rowOff>752930</xdr:rowOff>
    </xdr:from>
    <xdr:to>
      <xdr:col>3</xdr:col>
      <xdr:colOff>362857</xdr:colOff>
      <xdr:row>7</xdr:row>
      <xdr:rowOff>2031999</xdr:rowOff>
    </xdr:to>
    <xdr:grpSp>
      <xdr:nvGrpSpPr>
        <xdr:cNvPr id="24" name="Group 23">
          <a:extLst>
            <a:ext uri="{FF2B5EF4-FFF2-40B4-BE49-F238E27FC236}">
              <a16:creationId xmlns:a16="http://schemas.microsoft.com/office/drawing/2014/main" id="{B7A0ECC8-D16F-D634-A889-572D529E1066}"/>
            </a:ext>
          </a:extLst>
        </xdr:cNvPr>
        <xdr:cNvGrpSpPr/>
      </xdr:nvGrpSpPr>
      <xdr:grpSpPr>
        <a:xfrm>
          <a:off x="684893" y="5011966"/>
          <a:ext cx="3392714" cy="1279069"/>
          <a:chOff x="698500" y="6377216"/>
          <a:chExt cx="3556000" cy="1279069"/>
        </a:xfrm>
      </xdr:grpSpPr>
      <xdr:pic>
        <xdr:nvPicPr>
          <xdr:cNvPr id="21" name="Picture 20">
            <a:extLst>
              <a:ext uri="{FF2B5EF4-FFF2-40B4-BE49-F238E27FC236}">
                <a16:creationId xmlns:a16="http://schemas.microsoft.com/office/drawing/2014/main" id="{F2E03392-B081-EDEE-B79E-48A3DAA0190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98500" y="6377216"/>
            <a:ext cx="3384724" cy="1270065"/>
          </a:xfrm>
          <a:prstGeom prst="rect">
            <a:avLst/>
          </a:prstGeom>
        </xdr:spPr>
      </xdr:pic>
      <xdr:sp macro="" textlink="">
        <xdr:nvSpPr>
          <xdr:cNvPr id="22" name="Oval 21">
            <a:extLst>
              <a:ext uri="{FF2B5EF4-FFF2-40B4-BE49-F238E27FC236}">
                <a16:creationId xmlns:a16="http://schemas.microsoft.com/office/drawing/2014/main" id="{066EB194-F8BC-473E-8A8A-2DA0A5983EB6}"/>
              </a:ext>
            </a:extLst>
          </xdr:cNvPr>
          <xdr:cNvSpPr/>
        </xdr:nvSpPr>
        <xdr:spPr>
          <a:xfrm>
            <a:off x="3719286" y="6703788"/>
            <a:ext cx="535214" cy="172356"/>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Oval 22">
            <a:extLst>
              <a:ext uri="{FF2B5EF4-FFF2-40B4-BE49-F238E27FC236}">
                <a16:creationId xmlns:a16="http://schemas.microsoft.com/office/drawing/2014/main" id="{2812F328-8360-46B8-A8EB-A3575846DEC8}"/>
              </a:ext>
            </a:extLst>
          </xdr:cNvPr>
          <xdr:cNvSpPr/>
        </xdr:nvSpPr>
        <xdr:spPr>
          <a:xfrm>
            <a:off x="2884714" y="7483928"/>
            <a:ext cx="1179286" cy="172357"/>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1</xdr:col>
      <xdr:colOff>417286</xdr:colOff>
      <xdr:row>8</xdr:row>
      <xdr:rowOff>807357</xdr:rowOff>
    </xdr:from>
    <xdr:to>
      <xdr:col>4</xdr:col>
      <xdr:colOff>2062</xdr:colOff>
      <xdr:row>8</xdr:row>
      <xdr:rowOff>1328084</xdr:rowOff>
    </xdr:to>
    <xdr:pic>
      <xdr:nvPicPr>
        <xdr:cNvPr id="26" name="Picture 25">
          <a:extLst>
            <a:ext uri="{FF2B5EF4-FFF2-40B4-BE49-F238E27FC236}">
              <a16:creationId xmlns:a16="http://schemas.microsoft.com/office/drawing/2014/main" id="{FAD211A6-8BF0-A2BE-EC71-6DB498550C8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9429" y="8509000"/>
          <a:ext cx="4800847" cy="520727"/>
        </a:xfrm>
        <a:prstGeom prst="rect">
          <a:avLst/>
        </a:prstGeom>
      </xdr:spPr>
    </xdr:pic>
    <xdr:clientData/>
  </xdr:twoCellAnchor>
  <xdr:twoCellAnchor>
    <xdr:from>
      <xdr:col>3</xdr:col>
      <xdr:colOff>1043214</xdr:colOff>
      <xdr:row>8</xdr:row>
      <xdr:rowOff>1143000</xdr:rowOff>
    </xdr:from>
    <xdr:to>
      <xdr:col>4</xdr:col>
      <xdr:colOff>244929</xdr:colOff>
      <xdr:row>8</xdr:row>
      <xdr:rowOff>1324428</xdr:rowOff>
    </xdr:to>
    <xdr:sp macro="" textlink="">
      <xdr:nvSpPr>
        <xdr:cNvPr id="27" name="Oval 26">
          <a:extLst>
            <a:ext uri="{FF2B5EF4-FFF2-40B4-BE49-F238E27FC236}">
              <a16:creationId xmlns:a16="http://schemas.microsoft.com/office/drawing/2014/main" id="{C1D7C691-9433-4F57-8C28-020FD9709960}"/>
            </a:ext>
          </a:extLst>
        </xdr:cNvPr>
        <xdr:cNvSpPr/>
      </xdr:nvSpPr>
      <xdr:spPr>
        <a:xfrm>
          <a:off x="4934857" y="8844643"/>
          <a:ext cx="798286" cy="18142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771071</xdr:colOff>
      <xdr:row>8</xdr:row>
      <xdr:rowOff>63500</xdr:rowOff>
    </xdr:from>
    <xdr:to>
      <xdr:col>3</xdr:col>
      <xdr:colOff>961582</xdr:colOff>
      <xdr:row>8</xdr:row>
      <xdr:rowOff>263536</xdr:rowOff>
    </xdr:to>
    <xdr:pic>
      <xdr:nvPicPr>
        <xdr:cNvPr id="28" name="Picture 27">
          <a:extLst>
            <a:ext uri="{FF2B5EF4-FFF2-40B4-BE49-F238E27FC236}">
              <a16:creationId xmlns:a16="http://schemas.microsoft.com/office/drawing/2014/main" id="{6401831E-4F03-4359-B7F8-2E21EE5AE9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2714" y="7765143"/>
          <a:ext cx="190511" cy="200036"/>
        </a:xfrm>
        <a:prstGeom prst="rect">
          <a:avLst/>
        </a:prstGeom>
      </xdr:spPr>
    </xdr:pic>
    <xdr:clientData/>
  </xdr:twoCellAnchor>
  <xdr:twoCellAnchor editAs="oneCell">
    <xdr:from>
      <xdr:col>1</xdr:col>
      <xdr:colOff>244928</xdr:colOff>
      <xdr:row>11</xdr:row>
      <xdr:rowOff>1523999</xdr:rowOff>
    </xdr:from>
    <xdr:to>
      <xdr:col>5</xdr:col>
      <xdr:colOff>1204685</xdr:colOff>
      <xdr:row>11</xdr:row>
      <xdr:rowOff>5125358</xdr:rowOff>
    </xdr:to>
    <xdr:pic>
      <xdr:nvPicPr>
        <xdr:cNvPr id="30" name="Picture 29">
          <a:extLst>
            <a:ext uri="{FF2B5EF4-FFF2-40B4-BE49-F238E27FC236}">
              <a16:creationId xmlns:a16="http://schemas.microsoft.com/office/drawing/2014/main" id="{C1AC14B1-F9CE-6308-B4C4-B7E1840FE435}"/>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12450" b="5176"/>
        <a:stretch/>
      </xdr:blipFill>
      <xdr:spPr>
        <a:xfrm>
          <a:off x="517071" y="9552213"/>
          <a:ext cx="7772400" cy="3601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42273</xdr:colOff>
      <xdr:row>0</xdr:row>
      <xdr:rowOff>63501</xdr:rowOff>
    </xdr:from>
    <xdr:to>
      <xdr:col>0</xdr:col>
      <xdr:colOff>1806367</xdr:colOff>
      <xdr:row>0</xdr:row>
      <xdr:rowOff>840741</xdr:rowOff>
    </xdr:to>
    <xdr:pic>
      <xdr:nvPicPr>
        <xdr:cNvPr id="3" name="Picture 2">
          <a:hlinkClick xmlns:r="http://schemas.openxmlformats.org/officeDocument/2006/relationships" r:id="rId1"/>
          <a:extLst>
            <a:ext uri="{FF2B5EF4-FFF2-40B4-BE49-F238E27FC236}">
              <a16:creationId xmlns:a16="http://schemas.microsoft.com/office/drawing/2014/main" id="{AF73F6BC-BB77-5A7D-B1C7-5A4DBF8195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273" y="63501"/>
          <a:ext cx="1745770" cy="781050"/>
        </a:xfrm>
        <a:prstGeom prst="rect">
          <a:avLst/>
        </a:prstGeom>
      </xdr:spPr>
    </xdr:pic>
    <xdr:clientData/>
  </xdr:twoCellAnchor>
  <xdr:twoCellAnchor editAs="oneCell">
    <xdr:from>
      <xdr:col>0</xdr:col>
      <xdr:colOff>2028009</xdr:colOff>
      <xdr:row>0</xdr:row>
      <xdr:rowOff>67492</xdr:rowOff>
    </xdr:from>
    <xdr:to>
      <xdr:col>1</xdr:col>
      <xdr:colOff>219567</xdr:colOff>
      <xdr:row>0</xdr:row>
      <xdr:rowOff>786567</xdr:rowOff>
    </xdr:to>
    <xdr:pic>
      <xdr:nvPicPr>
        <xdr:cNvPr id="5" name="Picture 4">
          <a:hlinkClick xmlns:r="http://schemas.openxmlformats.org/officeDocument/2006/relationships" r:id="rId3"/>
          <a:extLst>
            <a:ext uri="{FF2B5EF4-FFF2-40B4-BE49-F238E27FC236}">
              <a16:creationId xmlns:a16="http://schemas.microsoft.com/office/drawing/2014/main" id="{87A03DAB-EE5B-F6FF-7A49-B7FC6A7607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28009" y="67492"/>
          <a:ext cx="1230487" cy="7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1755386</xdr:colOff>
      <xdr:row>0</xdr:row>
      <xdr:rowOff>839288</xdr:rowOff>
    </xdr:to>
    <xdr:pic>
      <xdr:nvPicPr>
        <xdr:cNvPr id="5" name="Picture 4">
          <a:hlinkClick xmlns:r="http://schemas.openxmlformats.org/officeDocument/2006/relationships" r:id="rId1"/>
          <a:extLst>
            <a:ext uri="{FF2B5EF4-FFF2-40B4-BE49-F238E27FC236}">
              <a16:creationId xmlns:a16="http://schemas.microsoft.com/office/drawing/2014/main" id="{7B36CD71-FA35-4459-A035-1E1641E66C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72" y="54428"/>
          <a:ext cx="1746314" cy="784860"/>
        </a:xfrm>
        <a:prstGeom prst="rect">
          <a:avLst/>
        </a:prstGeom>
      </xdr:spPr>
    </xdr:pic>
    <xdr:clientData/>
  </xdr:twoCellAnchor>
  <xdr:twoCellAnchor editAs="oneCell">
    <xdr:from>
      <xdr:col>1</xdr:col>
      <xdr:colOff>2143095</xdr:colOff>
      <xdr:row>0</xdr:row>
      <xdr:rowOff>93313</xdr:rowOff>
    </xdr:from>
    <xdr:to>
      <xdr:col>2</xdr:col>
      <xdr:colOff>263412</xdr:colOff>
      <xdr:row>0</xdr:row>
      <xdr:rowOff>803498</xdr:rowOff>
    </xdr:to>
    <xdr:pic>
      <xdr:nvPicPr>
        <xdr:cNvPr id="6" name="Picture 5">
          <a:hlinkClick xmlns:r="http://schemas.openxmlformats.org/officeDocument/2006/relationships" r:id="rId3"/>
          <a:extLst>
            <a:ext uri="{FF2B5EF4-FFF2-40B4-BE49-F238E27FC236}">
              <a16:creationId xmlns:a16="http://schemas.microsoft.com/office/drawing/2014/main" id="{2A6EF633-9246-4CC4-BD95-5090FDF4D2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3095" y="93313"/>
          <a:ext cx="1217424" cy="720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2</xdr:col>
      <xdr:colOff>50925</xdr:colOff>
      <xdr:row>0</xdr:row>
      <xdr:rowOff>839288</xdr:rowOff>
    </xdr:to>
    <xdr:pic>
      <xdr:nvPicPr>
        <xdr:cNvPr id="2" name="Picture 1">
          <a:hlinkClick xmlns:r="http://schemas.openxmlformats.org/officeDocument/2006/relationships" r:id="rId1"/>
          <a:extLst>
            <a:ext uri="{FF2B5EF4-FFF2-40B4-BE49-F238E27FC236}">
              <a16:creationId xmlns:a16="http://schemas.microsoft.com/office/drawing/2014/main" id="{91EBD41D-2431-44ED-863A-33AED3775F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12" y="51888"/>
          <a:ext cx="1731074" cy="787400"/>
        </a:xfrm>
        <a:prstGeom prst="rect">
          <a:avLst/>
        </a:prstGeom>
      </xdr:spPr>
    </xdr:pic>
    <xdr:clientData/>
  </xdr:twoCellAnchor>
  <xdr:twoCellAnchor editAs="oneCell">
    <xdr:from>
      <xdr:col>2</xdr:col>
      <xdr:colOff>323066</xdr:colOff>
      <xdr:row>0</xdr:row>
      <xdr:rowOff>117503</xdr:rowOff>
    </xdr:from>
    <xdr:to>
      <xdr:col>2</xdr:col>
      <xdr:colOff>1533898</xdr:colOff>
      <xdr:row>0</xdr:row>
      <xdr:rowOff>837848</xdr:rowOff>
    </xdr:to>
    <xdr:pic>
      <xdr:nvPicPr>
        <xdr:cNvPr id="3" name="Picture 2">
          <a:hlinkClick xmlns:r="http://schemas.openxmlformats.org/officeDocument/2006/relationships" r:id="rId3"/>
          <a:extLst>
            <a:ext uri="{FF2B5EF4-FFF2-40B4-BE49-F238E27FC236}">
              <a16:creationId xmlns:a16="http://schemas.microsoft.com/office/drawing/2014/main" id="{5D955438-CC90-454A-9582-049652BA6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18780" y="117503"/>
          <a:ext cx="1215912" cy="720345"/>
        </a:xfrm>
        <a:prstGeom prst="rect">
          <a:avLst/>
        </a:prstGeom>
      </xdr:spPr>
    </xdr:pic>
    <xdr:clientData/>
  </xdr:twoCellAnchor>
  <xdr:twoCellAnchor>
    <xdr:from>
      <xdr:col>4</xdr:col>
      <xdr:colOff>240395</xdr:colOff>
      <xdr:row>9</xdr:row>
      <xdr:rowOff>179675</xdr:rowOff>
    </xdr:from>
    <xdr:to>
      <xdr:col>10</xdr:col>
      <xdr:colOff>299788</xdr:colOff>
      <xdr:row>25</xdr:row>
      <xdr:rowOff>46818</xdr:rowOff>
    </xdr:to>
    <xdr:grpSp>
      <xdr:nvGrpSpPr>
        <xdr:cNvPr id="10" name="Group 3">
          <a:extLst>
            <a:ext uri="{FF2B5EF4-FFF2-40B4-BE49-F238E27FC236}">
              <a16:creationId xmlns:a16="http://schemas.microsoft.com/office/drawing/2014/main" id="{54147D9D-CCC7-4561-B56E-CFAF1F372AF5}"/>
            </a:ext>
          </a:extLst>
        </xdr:cNvPr>
        <xdr:cNvGrpSpPr/>
      </xdr:nvGrpSpPr>
      <xdr:grpSpPr>
        <a:xfrm>
          <a:off x="5411109" y="2955532"/>
          <a:ext cx="8958465" cy="3092036"/>
          <a:chOff x="7149857" y="2747897"/>
          <a:chExt cx="9255094" cy="2877622"/>
        </a:xfrm>
      </xdr:grpSpPr>
      <xdr:graphicFrame macro="">
        <xdr:nvGraphicFramePr>
          <xdr:cNvPr id="11" name="Chart 4">
            <a:extLst>
              <a:ext uri="{FF2B5EF4-FFF2-40B4-BE49-F238E27FC236}">
                <a16:creationId xmlns:a16="http://schemas.microsoft.com/office/drawing/2014/main" id="{C859C57C-9D42-9DD5-8AEA-446958F73CA6}"/>
              </a:ext>
            </a:extLst>
          </xdr:cNvPr>
          <xdr:cNvGraphicFramePr/>
        </xdr:nvGraphicFramePr>
        <xdr:xfrm>
          <a:off x="7149857" y="2747897"/>
          <a:ext cx="4316780" cy="2874049"/>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2" name="Chart 5">
            <a:extLst>
              <a:ext uri="{FF2B5EF4-FFF2-40B4-BE49-F238E27FC236}">
                <a16:creationId xmlns:a16="http://schemas.microsoft.com/office/drawing/2014/main" id="{5E2742F8-22E5-C4F1-5627-21F93BDBF06B}"/>
              </a:ext>
            </a:extLst>
          </xdr:cNvPr>
          <xdr:cNvGraphicFramePr/>
        </xdr:nvGraphicFramePr>
        <xdr:xfrm>
          <a:off x="11531778" y="2752272"/>
          <a:ext cx="4873173" cy="287324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4</xdr:col>
      <xdr:colOff>276680</xdr:colOff>
      <xdr:row>34</xdr:row>
      <xdr:rowOff>163287</xdr:rowOff>
    </xdr:from>
    <xdr:to>
      <xdr:col>10</xdr:col>
      <xdr:colOff>336073</xdr:colOff>
      <xdr:row>50</xdr:row>
      <xdr:rowOff>12287</xdr:rowOff>
    </xdr:to>
    <xdr:grpSp>
      <xdr:nvGrpSpPr>
        <xdr:cNvPr id="7" name="Group 3">
          <a:extLst>
            <a:ext uri="{FF2B5EF4-FFF2-40B4-BE49-F238E27FC236}">
              <a16:creationId xmlns:a16="http://schemas.microsoft.com/office/drawing/2014/main" id="{6571E64F-DA7B-430E-AD52-F8DF94A53A6E}"/>
            </a:ext>
          </a:extLst>
        </xdr:cNvPr>
        <xdr:cNvGrpSpPr/>
      </xdr:nvGrpSpPr>
      <xdr:grpSpPr>
        <a:xfrm>
          <a:off x="5447394" y="8354787"/>
          <a:ext cx="8958465" cy="3101107"/>
          <a:chOff x="7149857" y="2747897"/>
          <a:chExt cx="9255094" cy="2877622"/>
        </a:xfrm>
      </xdr:grpSpPr>
      <xdr:graphicFrame macro="">
        <xdr:nvGraphicFramePr>
          <xdr:cNvPr id="8" name="Chart 4">
            <a:extLst>
              <a:ext uri="{FF2B5EF4-FFF2-40B4-BE49-F238E27FC236}">
                <a16:creationId xmlns:a16="http://schemas.microsoft.com/office/drawing/2014/main" id="{B1D2093A-EE57-FA2E-8438-6A7CE4537780}"/>
              </a:ext>
            </a:extLst>
          </xdr:cNvPr>
          <xdr:cNvGraphicFramePr/>
        </xdr:nvGraphicFramePr>
        <xdr:xfrm>
          <a:off x="7149857" y="2747897"/>
          <a:ext cx="4316780" cy="2874049"/>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Chart 5">
            <a:extLst>
              <a:ext uri="{FF2B5EF4-FFF2-40B4-BE49-F238E27FC236}">
                <a16:creationId xmlns:a16="http://schemas.microsoft.com/office/drawing/2014/main" id="{D6D2888E-C9CA-7E00-3196-0EF68FB6FE85}"/>
              </a:ext>
            </a:extLst>
          </xdr:cNvPr>
          <xdr:cNvGraphicFramePr/>
        </xdr:nvGraphicFramePr>
        <xdr:xfrm>
          <a:off x="11531778" y="2752272"/>
          <a:ext cx="4873173" cy="2873247"/>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4</xdr:col>
      <xdr:colOff>222252</xdr:colOff>
      <xdr:row>59</xdr:row>
      <xdr:rowOff>152460</xdr:rowOff>
    </xdr:from>
    <xdr:to>
      <xdr:col>10</xdr:col>
      <xdr:colOff>281645</xdr:colOff>
      <xdr:row>75</xdr:row>
      <xdr:rowOff>19603</xdr:rowOff>
    </xdr:to>
    <xdr:grpSp>
      <xdr:nvGrpSpPr>
        <xdr:cNvPr id="16" name="Group 3">
          <a:extLst>
            <a:ext uri="{FF2B5EF4-FFF2-40B4-BE49-F238E27FC236}">
              <a16:creationId xmlns:a16="http://schemas.microsoft.com/office/drawing/2014/main" id="{4F087DAF-5E79-467E-BE12-674051D31303}"/>
            </a:ext>
          </a:extLst>
        </xdr:cNvPr>
        <xdr:cNvGrpSpPr/>
      </xdr:nvGrpSpPr>
      <xdr:grpSpPr>
        <a:xfrm>
          <a:off x="5392966" y="13786817"/>
          <a:ext cx="8958465" cy="3105643"/>
          <a:chOff x="7149857" y="2747897"/>
          <a:chExt cx="9255094" cy="2877622"/>
        </a:xfrm>
      </xdr:grpSpPr>
      <xdr:graphicFrame macro="">
        <xdr:nvGraphicFramePr>
          <xdr:cNvPr id="17" name="Chart 4">
            <a:extLst>
              <a:ext uri="{FF2B5EF4-FFF2-40B4-BE49-F238E27FC236}">
                <a16:creationId xmlns:a16="http://schemas.microsoft.com/office/drawing/2014/main" id="{775BFA3F-6104-3605-378E-BD14892920E9}"/>
              </a:ext>
            </a:extLst>
          </xdr:cNvPr>
          <xdr:cNvGraphicFramePr/>
        </xdr:nvGraphicFramePr>
        <xdr:xfrm>
          <a:off x="7149857" y="2747897"/>
          <a:ext cx="4316780" cy="2874049"/>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8" name="Chart 5">
            <a:extLst>
              <a:ext uri="{FF2B5EF4-FFF2-40B4-BE49-F238E27FC236}">
                <a16:creationId xmlns:a16="http://schemas.microsoft.com/office/drawing/2014/main" id="{02403951-F40C-2A1E-BB30-7C2B0C088E82}"/>
              </a:ext>
            </a:extLst>
          </xdr:cNvPr>
          <xdr:cNvGraphicFramePr/>
        </xdr:nvGraphicFramePr>
        <xdr:xfrm>
          <a:off x="11531778" y="2752272"/>
          <a:ext cx="4873173" cy="2873247"/>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4</xdr:col>
      <xdr:colOff>204109</xdr:colOff>
      <xdr:row>84</xdr:row>
      <xdr:rowOff>188746</xdr:rowOff>
    </xdr:from>
    <xdr:to>
      <xdr:col>10</xdr:col>
      <xdr:colOff>263502</xdr:colOff>
      <xdr:row>100</xdr:row>
      <xdr:rowOff>55889</xdr:rowOff>
    </xdr:to>
    <xdr:grpSp>
      <xdr:nvGrpSpPr>
        <xdr:cNvPr id="37" name="Group 3">
          <a:extLst>
            <a:ext uri="{FF2B5EF4-FFF2-40B4-BE49-F238E27FC236}">
              <a16:creationId xmlns:a16="http://schemas.microsoft.com/office/drawing/2014/main" id="{BFAAB58A-E1C8-4161-B95A-9145CF430214}"/>
            </a:ext>
          </a:extLst>
        </xdr:cNvPr>
        <xdr:cNvGrpSpPr/>
      </xdr:nvGrpSpPr>
      <xdr:grpSpPr>
        <a:xfrm>
          <a:off x="5374823" y="19252353"/>
          <a:ext cx="8958465" cy="3105643"/>
          <a:chOff x="7149857" y="2747897"/>
          <a:chExt cx="9255094" cy="2877622"/>
        </a:xfrm>
      </xdr:grpSpPr>
      <xdr:graphicFrame macro="">
        <xdr:nvGraphicFramePr>
          <xdr:cNvPr id="38" name="Chart 4">
            <a:extLst>
              <a:ext uri="{FF2B5EF4-FFF2-40B4-BE49-F238E27FC236}">
                <a16:creationId xmlns:a16="http://schemas.microsoft.com/office/drawing/2014/main" id="{8041B7D7-3DB7-65FB-C44D-365F7133CAAC}"/>
              </a:ext>
            </a:extLst>
          </xdr:cNvPr>
          <xdr:cNvGraphicFramePr/>
        </xdr:nvGraphicFramePr>
        <xdr:xfrm>
          <a:off x="7149857" y="2747897"/>
          <a:ext cx="4316780" cy="2874049"/>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9" name="Chart 5">
            <a:extLst>
              <a:ext uri="{FF2B5EF4-FFF2-40B4-BE49-F238E27FC236}">
                <a16:creationId xmlns:a16="http://schemas.microsoft.com/office/drawing/2014/main" id="{6CC2B079-0420-CA28-1BDE-205509BAFAA2}"/>
              </a:ext>
            </a:extLst>
          </xdr:cNvPr>
          <xdr:cNvGraphicFramePr/>
        </xdr:nvGraphicFramePr>
        <xdr:xfrm>
          <a:off x="11531778" y="2752272"/>
          <a:ext cx="4873173" cy="2873247"/>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4</xdr:col>
      <xdr:colOff>231323</xdr:colOff>
      <xdr:row>109</xdr:row>
      <xdr:rowOff>197816</xdr:rowOff>
    </xdr:from>
    <xdr:to>
      <xdr:col>10</xdr:col>
      <xdr:colOff>290716</xdr:colOff>
      <xdr:row>125</xdr:row>
      <xdr:rowOff>64959</xdr:rowOff>
    </xdr:to>
    <xdr:grpSp>
      <xdr:nvGrpSpPr>
        <xdr:cNvPr id="49" name="Group 3">
          <a:extLst>
            <a:ext uri="{FF2B5EF4-FFF2-40B4-BE49-F238E27FC236}">
              <a16:creationId xmlns:a16="http://schemas.microsoft.com/office/drawing/2014/main" id="{BB1FB0F1-1B24-4176-8B65-A60658666FD0}"/>
            </a:ext>
          </a:extLst>
        </xdr:cNvPr>
        <xdr:cNvGrpSpPr/>
      </xdr:nvGrpSpPr>
      <xdr:grpSpPr>
        <a:xfrm>
          <a:off x="5402037" y="24690673"/>
          <a:ext cx="8958465" cy="3105643"/>
          <a:chOff x="7149857" y="2747897"/>
          <a:chExt cx="9255094" cy="2877622"/>
        </a:xfrm>
      </xdr:grpSpPr>
      <xdr:graphicFrame macro="">
        <xdr:nvGraphicFramePr>
          <xdr:cNvPr id="50" name="Chart 4">
            <a:extLst>
              <a:ext uri="{FF2B5EF4-FFF2-40B4-BE49-F238E27FC236}">
                <a16:creationId xmlns:a16="http://schemas.microsoft.com/office/drawing/2014/main" id="{6AEF6EC0-8D1E-1CBC-9BE3-CA6EBC8CCAC6}"/>
              </a:ext>
            </a:extLst>
          </xdr:cNvPr>
          <xdr:cNvGraphicFramePr/>
        </xdr:nvGraphicFramePr>
        <xdr:xfrm>
          <a:off x="7149857" y="2747897"/>
          <a:ext cx="4316780" cy="2874049"/>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51" name="Chart 5">
            <a:extLst>
              <a:ext uri="{FF2B5EF4-FFF2-40B4-BE49-F238E27FC236}">
                <a16:creationId xmlns:a16="http://schemas.microsoft.com/office/drawing/2014/main" id="{675FFE5E-923F-DC46-0520-1BA83F4FA72E}"/>
              </a:ext>
            </a:extLst>
          </xdr:cNvPr>
          <xdr:cNvGraphicFramePr/>
        </xdr:nvGraphicFramePr>
        <xdr:xfrm>
          <a:off x="11531778" y="2752272"/>
          <a:ext cx="4873173" cy="2873247"/>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wsDr>
</file>

<file path=xl/drawings/drawing6.xml><?xml version="1.0" encoding="utf-8"?>
<c:userShapes xmlns:c="http://schemas.openxmlformats.org/drawingml/2006/chart">
  <cdr:relSizeAnchor xmlns:cdr="http://schemas.openxmlformats.org/drawingml/2006/chartDrawing">
    <cdr:from>
      <cdr:x>0.00244</cdr:x>
      <cdr:y>0.03527</cdr:y>
    </cdr:from>
    <cdr:to>
      <cdr:x>0.26307</cdr:x>
      <cdr:y>0.22345</cdr:y>
    </cdr:to>
    <cdr:pic>
      <cdr:nvPicPr>
        <cdr:cNvPr id="3"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2"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0.76913</cdr:x>
      <cdr:y>0.00985</cdr:y>
    </cdr:from>
    <cdr:to>
      <cdr:x>1</cdr:x>
      <cdr:y>0.19756</cdr:y>
    </cdr:to>
    <cdr:pic>
      <cdr:nvPicPr>
        <cdr:cNvPr id="2"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0.00244</cdr:x>
      <cdr:y>0.03527</cdr:y>
    </cdr:from>
    <cdr:to>
      <cdr:x>0.26307</cdr:x>
      <cdr:y>0.22345</cdr:y>
    </cdr:to>
    <cdr:pic>
      <cdr:nvPicPr>
        <cdr:cNvPr id="3"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2"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4"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dr:relSizeAnchor xmlns:cdr="http://schemas.openxmlformats.org/drawingml/2006/chartDrawing">
    <cdr:from>
      <cdr:x>0.00244</cdr:x>
      <cdr:y>0.03527</cdr:y>
    </cdr:from>
    <cdr:to>
      <cdr:x>0.26307</cdr:x>
      <cdr:y>0.22345</cdr:y>
    </cdr:to>
    <cdr:pic>
      <cdr:nvPicPr>
        <cdr:cNvPr id="5" name="Picture 2">
          <a:extLst xmlns:a="http://schemas.openxmlformats.org/drawingml/2006/main">
            <a:ext uri="{FF2B5EF4-FFF2-40B4-BE49-F238E27FC236}">
              <a16:creationId xmlns:a16="http://schemas.microsoft.com/office/drawing/2014/main" id="{0BCC3AD9-8845-32A7-B200-D96E64901C1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86" y="97971"/>
          <a:ext cx="1163099" cy="522741"/>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0.76913</cdr:x>
      <cdr:y>0.00985</cdr:y>
    </cdr:from>
    <cdr:to>
      <cdr:x>1</cdr:x>
      <cdr:y>0.19756</cdr:y>
    </cdr:to>
    <cdr:pic>
      <cdr:nvPicPr>
        <cdr:cNvPr id="2"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dr:relSizeAnchor xmlns:cdr="http://schemas.openxmlformats.org/drawingml/2006/chartDrawing">
    <cdr:from>
      <cdr:x>0.76913</cdr:x>
      <cdr:y>0.00985</cdr:y>
    </cdr:from>
    <cdr:to>
      <cdr:x>1</cdr:x>
      <cdr:y>0.19756</cdr:y>
    </cdr:to>
    <cdr:pic>
      <cdr:nvPicPr>
        <cdr:cNvPr id="3" name="Picture 1">
          <a:extLst xmlns:a="http://schemas.openxmlformats.org/drawingml/2006/main">
            <a:ext uri="{FF2B5EF4-FFF2-40B4-BE49-F238E27FC236}">
              <a16:creationId xmlns:a16="http://schemas.microsoft.com/office/drawing/2014/main" id="{CD38E3EC-7FAA-3B2A-D77F-576C81A4FD7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4301" y="29633"/>
          <a:ext cx="1141955" cy="564472"/>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74B6-AEC6-4C5D-84B8-0FDE9DC9D939}">
  <sheetPr>
    <pageSetUpPr fitToPage="1"/>
  </sheetPr>
  <dimension ref="A1:K23"/>
  <sheetViews>
    <sheetView tabSelected="1" zoomScaleNormal="100" workbookViewId="0">
      <selection activeCell="H13" sqref="H13"/>
    </sheetView>
  </sheetViews>
  <sheetFormatPr defaultRowHeight="15" x14ac:dyDescent="0.25"/>
  <cols>
    <col min="1" max="1" width="3.85546875" customWidth="1"/>
    <col min="2" max="2" width="29" customWidth="1"/>
    <col min="3" max="5" width="22.85546875" customWidth="1"/>
    <col min="6" max="6" width="33.5703125" style="1" customWidth="1"/>
    <col min="7" max="7" width="29.85546875" style="1" customWidth="1"/>
    <col min="8" max="8" width="20.85546875" style="1" customWidth="1"/>
    <col min="9" max="9" width="18" style="1" customWidth="1"/>
    <col min="10" max="10" width="16" customWidth="1"/>
  </cols>
  <sheetData>
    <row r="1" spans="1:11" ht="71.45" customHeight="1" x14ac:dyDescent="0.25">
      <c r="A1" s="58"/>
      <c r="B1" s="58"/>
      <c r="C1" s="58"/>
      <c r="D1" s="58"/>
      <c r="E1" s="58"/>
      <c r="F1" s="58"/>
      <c r="G1"/>
      <c r="H1"/>
      <c r="I1"/>
    </row>
    <row r="2" spans="1:11" s="3" customFormat="1" ht="28.35" customHeight="1" x14ac:dyDescent="0.25">
      <c r="A2" s="58"/>
      <c r="B2" s="65" t="s">
        <v>0</v>
      </c>
      <c r="C2" s="65"/>
      <c r="D2" s="65"/>
      <c r="E2" s="65"/>
      <c r="F2" s="65"/>
      <c r="G2" s="19"/>
      <c r="H2" s="19"/>
      <c r="I2" s="19"/>
    </row>
    <row r="3" spans="1:11" s="3" customFormat="1" ht="20.45" customHeight="1" x14ac:dyDescent="0.25">
      <c r="A3" s="58"/>
      <c r="B3" s="7"/>
      <c r="C3" s="5"/>
      <c r="D3" s="5"/>
      <c r="E3" s="5"/>
      <c r="F3" s="5"/>
      <c r="G3" s="5"/>
      <c r="H3" s="5"/>
      <c r="I3" s="5"/>
    </row>
    <row r="4" spans="1:11" s="3" customFormat="1" ht="15.95" customHeight="1" x14ac:dyDescent="0.25">
      <c r="A4" s="58"/>
      <c r="B4" s="72" t="s">
        <v>1</v>
      </c>
      <c r="C4" s="72"/>
      <c r="D4" s="72"/>
      <c r="E4" s="72"/>
      <c r="F4" s="72"/>
      <c r="G4" s="5"/>
      <c r="H4" s="5"/>
      <c r="I4" s="5"/>
    </row>
    <row r="5" spans="1:11" ht="18.75" x14ac:dyDescent="0.25">
      <c r="A5" s="58"/>
      <c r="B5" s="72" t="s">
        <v>2</v>
      </c>
      <c r="C5" s="72"/>
      <c r="D5" s="72"/>
      <c r="E5" s="72"/>
      <c r="F5" s="72"/>
      <c r="G5" s="8"/>
      <c r="H5" s="8"/>
      <c r="I5" s="8"/>
      <c r="K5" s="4"/>
    </row>
    <row r="6" spans="1:11" ht="15.75" thickBot="1" x14ac:dyDescent="0.3">
      <c r="A6" s="58"/>
      <c r="B6" s="2"/>
      <c r="C6" s="2"/>
      <c r="D6" s="2"/>
      <c r="E6" s="2"/>
      <c r="F6" s="2"/>
      <c r="G6" s="8"/>
      <c r="H6" s="8"/>
      <c r="I6" s="8"/>
      <c r="K6" s="4"/>
    </row>
    <row r="7" spans="1:11" ht="17.100000000000001" customHeight="1" x14ac:dyDescent="0.25">
      <c r="A7" s="58"/>
      <c r="B7" s="75" t="s">
        <v>3</v>
      </c>
      <c r="C7" s="76"/>
      <c r="D7" s="76"/>
      <c r="E7" s="76"/>
      <c r="F7" s="77"/>
      <c r="G7" s="6"/>
      <c r="H7" s="6"/>
      <c r="I7" s="6"/>
    </row>
    <row r="8" spans="1:11" ht="34.5" customHeight="1" x14ac:dyDescent="0.25">
      <c r="A8" s="58"/>
      <c r="B8" s="78" t="s">
        <v>4</v>
      </c>
      <c r="C8" s="79"/>
      <c r="D8" s="79"/>
      <c r="E8" s="79"/>
      <c r="F8" s="80"/>
      <c r="G8" s="9"/>
      <c r="H8" s="9"/>
      <c r="I8" s="9"/>
    </row>
    <row r="9" spans="1:11" ht="34.5" customHeight="1" x14ac:dyDescent="0.25">
      <c r="A9" s="58"/>
      <c r="B9" s="78" t="s">
        <v>5</v>
      </c>
      <c r="C9" s="79"/>
      <c r="D9" s="79"/>
      <c r="E9" s="79"/>
      <c r="F9" s="80"/>
      <c r="G9" s="6"/>
      <c r="H9" s="6"/>
      <c r="I9" s="6"/>
    </row>
    <row r="10" spans="1:11" ht="57" customHeight="1" thickBot="1" x14ac:dyDescent="0.3">
      <c r="A10" s="58"/>
      <c r="B10" s="69" t="s">
        <v>6</v>
      </c>
      <c r="C10" s="70"/>
      <c r="D10" s="70"/>
      <c r="E10" s="70"/>
      <c r="F10" s="71"/>
      <c r="G10" s="6"/>
      <c r="H10" s="6"/>
      <c r="I10" s="6"/>
    </row>
    <row r="11" spans="1:11" ht="16.5" thickBot="1" x14ac:dyDescent="0.3">
      <c r="A11" s="58"/>
      <c r="B11" s="9" t="s">
        <v>7</v>
      </c>
      <c r="C11" s="9"/>
      <c r="D11" s="9"/>
      <c r="E11" s="9"/>
      <c r="F11" s="10"/>
      <c r="G11" s="10"/>
      <c r="H11" s="10"/>
      <c r="I11" s="10"/>
    </row>
    <row r="12" spans="1:11" ht="18.75" x14ac:dyDescent="0.25">
      <c r="A12" s="58"/>
      <c r="B12" s="59" t="s">
        <v>8</v>
      </c>
      <c r="C12" s="60"/>
      <c r="D12" s="60"/>
      <c r="E12" s="60"/>
      <c r="F12" s="61"/>
      <c r="G12" s="10"/>
      <c r="H12" s="10"/>
      <c r="I12" s="10"/>
    </row>
    <row r="13" spans="1:11" ht="173.45" customHeight="1" thickBot="1" x14ac:dyDescent="0.3">
      <c r="A13" s="58"/>
      <c r="B13" s="62" t="s">
        <v>9</v>
      </c>
      <c r="C13" s="73"/>
      <c r="D13" s="73"/>
      <c r="E13" s="73"/>
      <c r="F13" s="74"/>
      <c r="G13" s="10"/>
      <c r="H13" s="10"/>
      <c r="I13" s="10"/>
    </row>
    <row r="14" spans="1:11" ht="16.5" thickBot="1" x14ac:dyDescent="0.3">
      <c r="B14" s="9" t="s">
        <v>7</v>
      </c>
      <c r="C14" s="9"/>
      <c r="D14" s="9"/>
      <c r="E14" s="9"/>
      <c r="F14" s="10"/>
      <c r="G14" s="10"/>
      <c r="H14" s="10"/>
      <c r="I14" s="10"/>
    </row>
    <row r="15" spans="1:11" ht="18.75" x14ac:dyDescent="0.25">
      <c r="B15" s="59" t="s">
        <v>10</v>
      </c>
      <c r="C15" s="60"/>
      <c r="D15" s="60"/>
      <c r="E15" s="60"/>
      <c r="F15" s="61"/>
      <c r="G15" s="10"/>
      <c r="H15" s="10"/>
      <c r="I15" s="10"/>
    </row>
    <row r="16" spans="1:11" ht="408.95" customHeight="1" thickBot="1" x14ac:dyDescent="0.3">
      <c r="B16" s="62" t="s">
        <v>11</v>
      </c>
      <c r="C16" s="63"/>
      <c r="D16" s="63"/>
      <c r="E16" s="63"/>
      <c r="F16" s="64"/>
      <c r="G16" s="8"/>
      <c r="H16" s="8"/>
      <c r="I16" s="8"/>
    </row>
    <row r="17" spans="2:7" ht="15.75" thickBot="1" x14ac:dyDescent="0.3"/>
    <row r="18" spans="2:7" ht="18.75" x14ac:dyDescent="0.25">
      <c r="B18" s="59" t="s">
        <v>12</v>
      </c>
      <c r="C18" s="60"/>
      <c r="D18" s="60"/>
      <c r="E18" s="60"/>
      <c r="F18" s="61"/>
    </row>
    <row r="19" spans="2:7" ht="180.6" customHeight="1" thickBot="1" x14ac:dyDescent="0.3">
      <c r="B19" s="66"/>
      <c r="C19" s="67"/>
      <c r="D19" s="67"/>
      <c r="E19" s="67"/>
      <c r="F19" s="68"/>
      <c r="G19" s="8"/>
    </row>
    <row r="22" spans="2:7" x14ac:dyDescent="0.25">
      <c r="B22" t="s">
        <v>7</v>
      </c>
    </row>
    <row r="23" spans="2:7" x14ac:dyDescent="0.25">
      <c r="B23" t="s">
        <v>7</v>
      </c>
    </row>
  </sheetData>
  <sheetProtection algorithmName="SHA-512" hashValue="fcqJmC0ek0G7IjbQvEiRhmpoL2GNTrPGzgI2elBr4ggnvW2MyeOyoT9Xaj4vOVm5Vsy6k2+ej3ruJ0M6jZPNzw==" saltValue="wmVHLbtgi7cxJwzz8dYaFQ==" spinCount="100000" sheet="1" selectLockedCells="1" selectUnlockedCells="1"/>
  <mergeCells count="15">
    <mergeCell ref="B19:F19"/>
    <mergeCell ref="B10:F10"/>
    <mergeCell ref="B4:F4"/>
    <mergeCell ref="B5:F5"/>
    <mergeCell ref="B13:F13"/>
    <mergeCell ref="B7:F7"/>
    <mergeCell ref="B8:F8"/>
    <mergeCell ref="B9:F9"/>
    <mergeCell ref="A1:A13"/>
    <mergeCell ref="B12:F12"/>
    <mergeCell ref="B15:F15"/>
    <mergeCell ref="B16:F16"/>
    <mergeCell ref="B18:F18"/>
    <mergeCell ref="B1:F1"/>
    <mergeCell ref="B2:F2"/>
  </mergeCells>
  <printOptions gridLine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596AC-5A67-40EA-B585-35FD91B9593C}">
  <sheetPr>
    <pageSetUpPr fitToPage="1"/>
  </sheetPr>
  <dimension ref="A1:I13"/>
  <sheetViews>
    <sheetView zoomScale="70" zoomScaleNormal="70" workbookViewId="0">
      <selection activeCell="G10" sqref="G10"/>
    </sheetView>
  </sheetViews>
  <sheetFormatPr defaultRowHeight="15" x14ac:dyDescent="0.25"/>
  <cols>
    <col min="1" max="1" width="3.85546875" customWidth="1"/>
    <col min="2" max="2" width="29" customWidth="1"/>
    <col min="3" max="5" width="22.85546875" customWidth="1"/>
    <col min="6" max="6" width="33.5703125" style="1" customWidth="1"/>
    <col min="7" max="7" width="29.85546875" style="1" customWidth="1"/>
    <col min="8" max="8" width="20.85546875" style="1" customWidth="1"/>
    <col min="9" max="9" width="18" style="1" customWidth="1"/>
    <col min="10" max="10" width="16" customWidth="1"/>
  </cols>
  <sheetData>
    <row r="1" spans="1:9" ht="71.45" customHeight="1" x14ac:dyDescent="0.25">
      <c r="A1" s="58"/>
      <c r="B1" s="58"/>
      <c r="C1" s="58"/>
      <c r="D1" s="58"/>
      <c r="E1" s="58"/>
      <c r="F1" s="58"/>
      <c r="G1"/>
      <c r="H1"/>
      <c r="I1"/>
    </row>
    <row r="2" spans="1:9" s="3" customFormat="1" ht="28.35" customHeight="1" x14ac:dyDescent="0.25">
      <c r="A2" s="58"/>
      <c r="B2" s="65" t="s">
        <v>13</v>
      </c>
      <c r="C2" s="65"/>
      <c r="D2" s="65"/>
      <c r="E2" s="65"/>
      <c r="F2" s="65"/>
      <c r="G2" s="19"/>
      <c r="H2" s="19"/>
      <c r="I2" s="19"/>
    </row>
    <row r="3" spans="1:9" s="3" customFormat="1" ht="28.35" customHeight="1" thickBot="1" x14ac:dyDescent="0.3">
      <c r="A3" s="18"/>
      <c r="B3" s="5"/>
      <c r="C3" s="5"/>
      <c r="D3" s="5"/>
      <c r="E3" s="5"/>
      <c r="F3" s="5"/>
      <c r="G3" s="19"/>
      <c r="H3" s="19"/>
      <c r="I3" s="19"/>
    </row>
    <row r="4" spans="1:9" ht="18.75" x14ac:dyDescent="0.25">
      <c r="B4" s="59" t="s">
        <v>14</v>
      </c>
      <c r="C4" s="60"/>
      <c r="D4" s="60"/>
      <c r="E4" s="60"/>
      <c r="F4" s="61"/>
    </row>
    <row r="5" spans="1:9" ht="63" customHeight="1" x14ac:dyDescent="0.25">
      <c r="A5" s="58"/>
      <c r="B5" s="81" t="s">
        <v>15</v>
      </c>
      <c r="C5" s="84"/>
      <c r="D5" s="84"/>
      <c r="E5" s="84"/>
      <c r="F5" s="85"/>
    </row>
    <row r="6" spans="1:9" ht="21" customHeight="1" x14ac:dyDescent="0.25">
      <c r="A6" s="58"/>
      <c r="B6" s="81" t="s">
        <v>16</v>
      </c>
      <c r="C6" s="84"/>
      <c r="D6" s="84"/>
      <c r="E6" s="84"/>
      <c r="F6" s="85"/>
    </row>
    <row r="7" spans="1:9" ht="103.5" customHeight="1" x14ac:dyDescent="0.25">
      <c r="B7" s="81" t="s">
        <v>17</v>
      </c>
      <c r="C7" s="84"/>
      <c r="D7" s="84"/>
      <c r="E7" s="84"/>
      <c r="F7" s="85"/>
    </row>
    <row r="8" spans="1:9" ht="163.5" customHeight="1" x14ac:dyDescent="0.25">
      <c r="B8" s="81" t="s">
        <v>18</v>
      </c>
      <c r="C8" s="82"/>
      <c r="D8" s="82"/>
      <c r="E8" s="82"/>
      <c r="F8" s="83"/>
    </row>
    <row r="9" spans="1:9" ht="117.95" customHeight="1" x14ac:dyDescent="0.25">
      <c r="B9" s="81" t="s">
        <v>19</v>
      </c>
      <c r="C9" s="84"/>
      <c r="D9" s="84"/>
      <c r="E9" s="84"/>
      <c r="F9" s="85"/>
    </row>
    <row r="10" spans="1:9" ht="60.95" customHeight="1" x14ac:dyDescent="0.25">
      <c r="B10" s="81" t="s">
        <v>20</v>
      </c>
      <c r="C10" s="84"/>
      <c r="D10" s="84"/>
      <c r="E10" s="84"/>
      <c r="F10" s="85"/>
    </row>
    <row r="11" spans="1:9" ht="40.5" customHeight="1" x14ac:dyDescent="0.25">
      <c r="B11" s="81" t="s">
        <v>21</v>
      </c>
      <c r="C11" s="84"/>
      <c r="D11" s="84"/>
      <c r="E11" s="84"/>
      <c r="F11" s="85"/>
    </row>
    <row r="12" spans="1:9" ht="409.5" customHeight="1" thickBot="1" x14ac:dyDescent="0.3">
      <c r="B12" s="86" t="s">
        <v>22</v>
      </c>
      <c r="C12" s="87"/>
      <c r="D12" s="87"/>
      <c r="E12" s="87"/>
      <c r="F12" s="88"/>
    </row>
    <row r="13" spans="1:9" x14ac:dyDescent="0.25">
      <c r="F13"/>
    </row>
  </sheetData>
  <sheetProtection algorithmName="SHA-512" hashValue="PYOd3lzPJ/iOW0/Gt61PctH3fGrSTHazX/wXdQOYVZcZ/oHNXt2Sc0fKLaJo78nDWjCmkCGdM7xsYq8oEASRfA==" saltValue="PitxUL6kCzAIgwsV491m9Q==" spinCount="100000" sheet="1" objects="1" scenarios="1" selectLockedCells="1" selectUnlockedCells="1"/>
  <mergeCells count="13">
    <mergeCell ref="A1:A2"/>
    <mergeCell ref="B1:F1"/>
    <mergeCell ref="B2:F2"/>
    <mergeCell ref="B6:F6"/>
    <mergeCell ref="B7:F7"/>
    <mergeCell ref="A5:A6"/>
    <mergeCell ref="B4:F4"/>
    <mergeCell ref="B5:F5"/>
    <mergeCell ref="B8:F8"/>
    <mergeCell ref="B9:F9"/>
    <mergeCell ref="B10:F10"/>
    <mergeCell ref="B12:F12"/>
    <mergeCell ref="B11:F11"/>
  </mergeCells>
  <printOptions gridLines="1"/>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11C5-985D-4E06-86FE-DEDD0AA6ADB4}">
  <sheetPr>
    <pageSetUpPr fitToPage="1"/>
  </sheetPr>
  <dimension ref="A1:J108"/>
  <sheetViews>
    <sheetView zoomScale="70" zoomScaleNormal="70" workbookViewId="0">
      <selection sqref="A1:XFD1048576"/>
    </sheetView>
  </sheetViews>
  <sheetFormatPr defaultColWidth="8.85546875" defaultRowHeight="15" x14ac:dyDescent="0.25"/>
  <cols>
    <col min="1" max="1" width="43.42578125" style="13" customWidth="1"/>
    <col min="2" max="2" width="14.85546875" style="14" customWidth="1"/>
    <col min="3" max="3" width="30" style="14" customWidth="1"/>
    <col min="4" max="4" width="27.140625" style="14" customWidth="1"/>
    <col min="5" max="5" width="25.42578125" style="14" customWidth="1"/>
    <col min="6" max="6" width="8.85546875" style="13"/>
    <col min="7" max="7" width="17.85546875" style="17" customWidth="1"/>
    <col min="8" max="8" width="10.42578125" style="17" customWidth="1"/>
    <col min="9" max="16384" width="8.85546875" style="13"/>
  </cols>
  <sheetData>
    <row r="1" spans="1:10" ht="70.7" customHeight="1" x14ac:dyDescent="0.25">
      <c r="A1" s="89"/>
      <c r="B1" s="89"/>
      <c r="C1" s="89"/>
      <c r="D1" s="89"/>
      <c r="E1" s="89"/>
      <c r="F1" s="89"/>
      <c r="G1" s="89"/>
      <c r="H1" s="89"/>
    </row>
    <row r="2" spans="1:10" ht="23.25" x14ac:dyDescent="0.25">
      <c r="A2" s="90" t="s">
        <v>23</v>
      </c>
      <c r="B2" s="90"/>
      <c r="C2" s="90"/>
      <c r="D2" s="90"/>
      <c r="E2" s="90"/>
      <c r="F2" s="90"/>
      <c r="G2" s="90"/>
      <c r="H2" s="90"/>
    </row>
    <row r="3" spans="1:10" x14ac:dyDescent="0.25">
      <c r="B3" s="13"/>
      <c r="C3" s="13"/>
      <c r="D3" s="13"/>
      <c r="F3" s="14"/>
      <c r="G3" s="14"/>
      <c r="H3" s="14"/>
      <c r="J3" s="15"/>
    </row>
    <row r="4" spans="1:10" ht="18.75" x14ac:dyDescent="0.3">
      <c r="A4" s="16" t="s">
        <v>24</v>
      </c>
    </row>
    <row r="5" spans="1:10" s="20" customFormat="1" x14ac:dyDescent="0.25">
      <c r="A5" s="20" t="s">
        <v>25</v>
      </c>
      <c r="B5" s="21" t="s">
        <v>26</v>
      </c>
      <c r="C5" s="21" t="s">
        <v>27</v>
      </c>
      <c r="D5" s="21" t="s">
        <v>28</v>
      </c>
      <c r="E5" s="21" t="s">
        <v>29</v>
      </c>
      <c r="G5" s="22" t="s">
        <v>30</v>
      </c>
      <c r="H5" s="22" t="s">
        <v>31</v>
      </c>
    </row>
    <row r="6" spans="1:10" s="20" customFormat="1" x14ac:dyDescent="0.25">
      <c r="A6" s="20" t="s">
        <v>32</v>
      </c>
      <c r="B6" s="21">
        <v>0</v>
      </c>
      <c r="C6" s="21">
        <v>0</v>
      </c>
      <c r="D6" s="21">
        <v>0</v>
      </c>
      <c r="E6" s="21">
        <v>0</v>
      </c>
      <c r="G6" s="22">
        <v>0</v>
      </c>
      <c r="H6" s="22">
        <v>0</v>
      </c>
    </row>
    <row r="7" spans="1:10" s="20" customFormat="1" x14ac:dyDescent="0.25">
      <c r="A7" s="20" t="s">
        <v>33</v>
      </c>
      <c r="B7" s="21">
        <f>C7+D7</f>
        <v>19.3</v>
      </c>
      <c r="C7" s="21">
        <v>9.1885590601100038</v>
      </c>
      <c r="D7" s="21">
        <v>10.133584666316757</v>
      </c>
      <c r="E7" s="21">
        <v>1.0278562735732373</v>
      </c>
      <c r="G7" s="22">
        <v>1</v>
      </c>
      <c r="H7" s="22">
        <v>1</v>
      </c>
    </row>
    <row r="8" spans="1:10" s="20" customFormat="1" x14ac:dyDescent="0.25">
      <c r="A8" s="20" t="s">
        <v>34</v>
      </c>
      <c r="B8" s="21">
        <f t="shared" ref="B8:B37" si="0">C8+D8</f>
        <v>17</v>
      </c>
      <c r="C8" s="21">
        <v>12.458657452105982</v>
      </c>
      <c r="D8" s="21">
        <v>4.5092983163603284</v>
      </c>
      <c r="E8" s="21">
        <v>2.422044231533691</v>
      </c>
      <c r="G8" s="22">
        <v>2</v>
      </c>
      <c r="H8" s="22">
        <v>2</v>
      </c>
    </row>
    <row r="9" spans="1:10" s="20" customFormat="1" x14ac:dyDescent="0.25">
      <c r="A9" s="20" t="s">
        <v>35</v>
      </c>
      <c r="B9" s="21">
        <f t="shared" si="0"/>
        <v>3.7</v>
      </c>
      <c r="C9" s="21">
        <v>1.7033990482783219</v>
      </c>
      <c r="D9" s="21">
        <v>2.0232431992162732</v>
      </c>
      <c r="E9" s="21">
        <v>0.46224664139429322</v>
      </c>
      <c r="G9" s="22">
        <v>3</v>
      </c>
      <c r="H9" s="22">
        <v>3</v>
      </c>
    </row>
    <row r="10" spans="1:10" s="20" customFormat="1" x14ac:dyDescent="0.25">
      <c r="A10" s="20" t="s">
        <v>36</v>
      </c>
      <c r="B10" s="21">
        <f t="shared" si="0"/>
        <v>3.6</v>
      </c>
      <c r="C10" s="21">
        <v>3.2832325131482771</v>
      </c>
      <c r="D10" s="21">
        <v>0.28322817099329961</v>
      </c>
      <c r="E10" s="21">
        <v>3.6872649191757E-2</v>
      </c>
      <c r="G10" s="22">
        <v>4</v>
      </c>
      <c r="H10" s="22">
        <v>4</v>
      </c>
    </row>
    <row r="11" spans="1:10" s="20" customFormat="1" x14ac:dyDescent="0.25">
      <c r="A11" s="20" t="s">
        <v>37</v>
      </c>
      <c r="B11" s="21">
        <f t="shared" si="0"/>
        <v>7.1</v>
      </c>
      <c r="C11" s="21">
        <v>6.7729654056735917</v>
      </c>
      <c r="D11" s="21">
        <v>0.3646065190648739</v>
      </c>
      <c r="E11" s="21">
        <v>3.9094741928201095E-2</v>
      </c>
      <c r="G11" s="22">
        <v>5</v>
      </c>
      <c r="H11" s="22">
        <v>5</v>
      </c>
    </row>
    <row r="12" spans="1:10" s="20" customFormat="1" x14ac:dyDescent="0.25">
      <c r="A12" s="20" t="s">
        <v>38</v>
      </c>
      <c r="B12" s="21">
        <f t="shared" si="0"/>
        <v>24.3</v>
      </c>
      <c r="C12" s="21">
        <v>14.041981039163659</v>
      </c>
      <c r="D12" s="21">
        <v>10.274068927757144</v>
      </c>
      <c r="E12" s="21">
        <v>3.8339500330791965</v>
      </c>
      <c r="G12" s="22">
        <v>6</v>
      </c>
      <c r="H12" s="22">
        <v>6</v>
      </c>
    </row>
    <row r="13" spans="1:10" s="20" customFormat="1" x14ac:dyDescent="0.25">
      <c r="A13" s="20" t="s">
        <v>39</v>
      </c>
      <c r="B13" s="21">
        <f t="shared" si="0"/>
        <v>44.1</v>
      </c>
      <c r="C13" s="21">
        <v>21.073904278382592</v>
      </c>
      <c r="D13" s="21">
        <v>22.989760828133672</v>
      </c>
      <c r="E13" s="21">
        <v>0.10633489348373139</v>
      </c>
      <c r="G13" s="22">
        <v>7</v>
      </c>
      <c r="H13" s="22">
        <v>7</v>
      </c>
    </row>
    <row r="14" spans="1:10" s="20" customFormat="1" x14ac:dyDescent="0.25">
      <c r="A14" s="20" t="s">
        <v>40</v>
      </c>
      <c r="B14" s="21">
        <f t="shared" si="0"/>
        <v>35</v>
      </c>
      <c r="C14" s="21">
        <v>25.084838875882067</v>
      </c>
      <c r="D14" s="21">
        <v>9.865220668265593</v>
      </c>
      <c r="E14" s="21">
        <v>5.9632737891856751</v>
      </c>
      <c r="G14" s="22">
        <v>8</v>
      </c>
      <c r="H14" s="22">
        <v>8</v>
      </c>
    </row>
    <row r="15" spans="1:10" s="20" customFormat="1" x14ac:dyDescent="0.25">
      <c r="A15" s="20" t="s">
        <v>41</v>
      </c>
      <c r="B15" s="21">
        <f t="shared" si="0"/>
        <v>8.6999999999999993</v>
      </c>
      <c r="C15" s="21">
        <v>3.9448029421356217</v>
      </c>
      <c r="D15" s="21">
        <v>4.7239870665315919</v>
      </c>
      <c r="E15" s="21">
        <v>11.647876657999452</v>
      </c>
      <c r="G15" s="22">
        <v>9</v>
      </c>
      <c r="H15" s="22">
        <v>9</v>
      </c>
    </row>
    <row r="16" spans="1:10" s="20" customFormat="1" x14ac:dyDescent="0.25">
      <c r="A16" s="20" t="s">
        <v>42</v>
      </c>
      <c r="B16" s="21">
        <f t="shared" si="0"/>
        <v>77.900000000000006</v>
      </c>
      <c r="C16" s="21">
        <v>3.345784935311134</v>
      </c>
      <c r="D16" s="21">
        <v>74.523949301733794</v>
      </c>
      <c r="E16" s="21">
        <v>1.3602657629550705</v>
      </c>
      <c r="G16" s="22">
        <v>10</v>
      </c>
      <c r="H16" s="22">
        <v>10</v>
      </c>
    </row>
    <row r="17" spans="1:8" s="20" customFormat="1" x14ac:dyDescent="0.25">
      <c r="A17" s="20" t="s">
        <v>43</v>
      </c>
      <c r="B17" s="21">
        <f t="shared" si="0"/>
        <v>78.8</v>
      </c>
      <c r="C17" s="21">
        <v>5.1573185666292503</v>
      </c>
      <c r="D17" s="21">
        <v>73.684348100037425</v>
      </c>
      <c r="E17" s="21">
        <v>0</v>
      </c>
      <c r="G17" s="22">
        <v>11</v>
      </c>
      <c r="H17" s="22">
        <v>11</v>
      </c>
    </row>
    <row r="18" spans="1:8" s="20" customFormat="1" x14ac:dyDescent="0.25">
      <c r="A18" s="20" t="s">
        <v>44</v>
      </c>
      <c r="B18" s="21">
        <f t="shared" si="0"/>
        <v>44.6</v>
      </c>
      <c r="C18" s="21">
        <v>7.7424073052128195</v>
      </c>
      <c r="D18" s="21">
        <v>36.830018067175821</v>
      </c>
      <c r="E18" s="21">
        <v>1.3275746276113551</v>
      </c>
      <c r="G18" s="22">
        <v>12</v>
      </c>
      <c r="H18" s="22">
        <v>12</v>
      </c>
    </row>
    <row r="19" spans="1:8" s="20" customFormat="1" x14ac:dyDescent="0.25">
      <c r="A19" s="20" t="s">
        <v>45</v>
      </c>
      <c r="B19" s="21">
        <f t="shared" si="0"/>
        <v>44.2</v>
      </c>
      <c r="C19" s="21">
        <v>17.900431396880592</v>
      </c>
      <c r="D19" s="21">
        <v>26.340512193655517</v>
      </c>
      <c r="E19" s="21">
        <v>9.9757230761305582</v>
      </c>
      <c r="G19" s="22">
        <v>13</v>
      </c>
      <c r="H19" s="22">
        <v>13</v>
      </c>
    </row>
    <row r="20" spans="1:8" s="20" customFormat="1" x14ac:dyDescent="0.25">
      <c r="A20" s="20" t="s">
        <v>46</v>
      </c>
      <c r="B20" s="21">
        <f t="shared" si="0"/>
        <v>38.700000000000003</v>
      </c>
      <c r="C20" s="21">
        <v>17.257849913263811</v>
      </c>
      <c r="D20" s="21">
        <v>21.406333805964977</v>
      </c>
      <c r="E20" s="21">
        <v>15.385816280771214</v>
      </c>
      <c r="G20" s="22">
        <v>14</v>
      </c>
      <c r="H20" s="22">
        <v>14</v>
      </c>
    </row>
    <row r="21" spans="1:8" s="20" customFormat="1" x14ac:dyDescent="0.25">
      <c r="A21" s="20" t="s">
        <v>47</v>
      </c>
      <c r="B21" s="21">
        <f t="shared" si="0"/>
        <v>0.2</v>
      </c>
      <c r="C21" s="21">
        <v>8.8802660696076396E-2</v>
      </c>
      <c r="D21" s="21">
        <v>0.15355048551765726</v>
      </c>
      <c r="E21" s="21">
        <v>0.12431352045293299</v>
      </c>
      <c r="G21" s="22">
        <v>15</v>
      </c>
      <c r="H21" s="22">
        <v>15</v>
      </c>
    </row>
    <row r="22" spans="1:8" s="20" customFormat="1" x14ac:dyDescent="0.25">
      <c r="A22" s="20" t="s">
        <v>48</v>
      </c>
      <c r="B22" s="21">
        <f t="shared" si="0"/>
        <v>10.5</v>
      </c>
      <c r="C22" s="21">
        <v>3.0706857878267897</v>
      </c>
      <c r="D22" s="21">
        <v>7.4401449485167861</v>
      </c>
      <c r="E22" s="21">
        <v>2.5558359303230898</v>
      </c>
      <c r="G22" s="22">
        <v>16</v>
      </c>
      <c r="H22" s="22">
        <v>16</v>
      </c>
    </row>
    <row r="23" spans="1:8" s="20" customFormat="1" x14ac:dyDescent="0.25">
      <c r="A23" s="20" t="s">
        <v>49</v>
      </c>
      <c r="B23" s="21">
        <f t="shared" si="0"/>
        <v>0.1</v>
      </c>
      <c r="C23" s="21">
        <v>1.9245264283652915E-2</v>
      </c>
      <c r="D23" s="21">
        <v>5.7230374810368766E-2</v>
      </c>
      <c r="E23" s="21">
        <v>1.3524360905978319E-2</v>
      </c>
      <c r="G23" s="22">
        <v>17</v>
      </c>
      <c r="H23" s="22">
        <v>17</v>
      </c>
    </row>
    <row r="24" spans="1:8" s="20" customFormat="1" x14ac:dyDescent="0.25">
      <c r="A24" s="20" t="s">
        <v>50</v>
      </c>
      <c r="B24" s="21">
        <f t="shared" si="0"/>
        <v>0.3</v>
      </c>
      <c r="C24" s="21">
        <v>0.11588270291721681</v>
      </c>
      <c r="D24" s="21">
        <v>0.15459903831642058</v>
      </c>
      <c r="E24" s="21">
        <v>5.2851592099695949E-2</v>
      </c>
      <c r="G24" s="22">
        <v>18</v>
      </c>
      <c r="H24" s="22">
        <v>18</v>
      </c>
    </row>
    <row r="25" spans="1:8" s="20" customFormat="1" x14ac:dyDescent="0.25">
      <c r="A25" s="20" t="s">
        <v>51</v>
      </c>
      <c r="B25" s="21">
        <f t="shared" si="0"/>
        <v>5.9</v>
      </c>
      <c r="C25" s="21">
        <v>1.492467774102872</v>
      </c>
      <c r="D25" s="21">
        <v>4.4259879915898042</v>
      </c>
      <c r="E25" s="21">
        <v>0.66154423430732412</v>
      </c>
      <c r="G25" s="22">
        <v>19</v>
      </c>
      <c r="H25" s="22">
        <v>19</v>
      </c>
    </row>
    <row r="26" spans="1:8" s="20" customFormat="1" x14ac:dyDescent="0.25">
      <c r="A26" s="20" t="s">
        <v>52</v>
      </c>
      <c r="B26" s="21">
        <f t="shared" si="0"/>
        <v>5.2</v>
      </c>
      <c r="C26" s="21">
        <v>1.1957099586529221</v>
      </c>
      <c r="D26" s="21">
        <v>4.0096700339435261</v>
      </c>
      <c r="E26" s="21">
        <v>1.0246200074035523</v>
      </c>
      <c r="G26" s="22">
        <v>20</v>
      </c>
      <c r="H26" s="22">
        <v>20</v>
      </c>
    </row>
    <row r="27" spans="1:8" s="20" customFormat="1" x14ac:dyDescent="0.25">
      <c r="A27" s="20" t="s">
        <v>53</v>
      </c>
      <c r="B27" s="21">
        <f t="shared" si="0"/>
        <v>44.9</v>
      </c>
      <c r="C27" s="21">
        <v>37.440469318823496</v>
      </c>
      <c r="D27" s="21">
        <v>7.4621116766537838</v>
      </c>
      <c r="E27" s="21">
        <v>1.154085671189389</v>
      </c>
      <c r="G27" s="22">
        <v>21</v>
      </c>
      <c r="H27" s="22">
        <v>21</v>
      </c>
    </row>
    <row r="28" spans="1:8" s="20" customFormat="1" x14ac:dyDescent="0.25">
      <c r="A28" s="20" t="s">
        <v>54</v>
      </c>
      <c r="B28" s="21">
        <f t="shared" si="0"/>
        <v>8.5</v>
      </c>
      <c r="C28" s="21">
        <v>2.6271940406383503</v>
      </c>
      <c r="D28" s="21">
        <v>5.8489763578388976</v>
      </c>
      <c r="E28" s="21">
        <v>1.3538296015227516</v>
      </c>
      <c r="G28" s="22">
        <v>22</v>
      </c>
      <c r="H28" s="22">
        <v>22</v>
      </c>
    </row>
    <row r="29" spans="1:8" s="20" customFormat="1" x14ac:dyDescent="0.25">
      <c r="A29" s="20" t="s">
        <v>55</v>
      </c>
      <c r="B29" s="21">
        <f t="shared" si="0"/>
        <v>27.8</v>
      </c>
      <c r="C29" s="21">
        <v>16.324689780303618</v>
      </c>
      <c r="D29" s="21">
        <v>11.494941138647325</v>
      </c>
      <c r="E29" s="21">
        <v>3.2537024143823898</v>
      </c>
      <c r="G29" s="22">
        <v>23</v>
      </c>
      <c r="H29" s="22">
        <v>23</v>
      </c>
    </row>
    <row r="30" spans="1:8" s="20" customFormat="1" x14ac:dyDescent="0.25">
      <c r="A30" s="20" t="s">
        <v>56</v>
      </c>
      <c r="B30" s="21">
        <f t="shared" si="0"/>
        <v>43.2</v>
      </c>
      <c r="C30" s="21">
        <v>39.384079571112771</v>
      </c>
      <c r="D30" s="21">
        <v>3.7914760049111043</v>
      </c>
      <c r="E30" s="21">
        <v>1.0611110906427899</v>
      </c>
      <c r="G30" s="22">
        <v>24</v>
      </c>
      <c r="H30" s="22">
        <v>24</v>
      </c>
    </row>
    <row r="31" spans="1:8" s="20" customFormat="1" x14ac:dyDescent="0.25">
      <c r="A31" s="20" t="s">
        <v>57</v>
      </c>
      <c r="B31" s="21">
        <f t="shared" si="0"/>
        <v>47.9</v>
      </c>
      <c r="C31" s="21">
        <v>42.795763329518998</v>
      </c>
      <c r="D31" s="21">
        <v>5.0607002271715587</v>
      </c>
      <c r="E31" s="21">
        <v>1.3835364433094421</v>
      </c>
      <c r="G31" s="22">
        <v>25</v>
      </c>
      <c r="H31" s="22">
        <v>25</v>
      </c>
    </row>
    <row r="32" spans="1:8" s="20" customFormat="1" x14ac:dyDescent="0.25">
      <c r="A32" s="20" t="s">
        <v>58</v>
      </c>
      <c r="B32" s="21">
        <f t="shared" si="0"/>
        <v>40.5</v>
      </c>
      <c r="C32" s="21">
        <v>29.909802810066111</v>
      </c>
      <c r="D32" s="21">
        <v>10.60197496303776</v>
      </c>
      <c r="E32" s="21">
        <v>2.9348888935627966</v>
      </c>
      <c r="G32" s="22">
        <v>26</v>
      </c>
      <c r="H32" s="22">
        <v>26</v>
      </c>
    </row>
    <row r="33" spans="1:8" s="20" customFormat="1" x14ac:dyDescent="0.25">
      <c r="A33" s="20" t="s">
        <v>59</v>
      </c>
      <c r="B33" s="21">
        <f t="shared" si="0"/>
        <v>18.899999999999999</v>
      </c>
      <c r="C33" s="21">
        <v>10.826926152089856</v>
      </c>
      <c r="D33" s="21">
        <v>8.0548972015685649</v>
      </c>
      <c r="E33" s="21">
        <v>1.6748433130082476</v>
      </c>
      <c r="G33" s="22">
        <v>27</v>
      </c>
      <c r="H33" s="22">
        <v>27</v>
      </c>
    </row>
    <row r="34" spans="1:8" s="20" customFormat="1" x14ac:dyDescent="0.25">
      <c r="A34" s="20" t="s">
        <v>60</v>
      </c>
      <c r="B34" s="21">
        <f t="shared" si="0"/>
        <v>3.5</v>
      </c>
      <c r="C34" s="21">
        <v>1.1019087973686903</v>
      </c>
      <c r="D34" s="21">
        <v>2.357833195102816</v>
      </c>
      <c r="E34" s="21">
        <v>0.68692467419516035</v>
      </c>
      <c r="G34" s="22">
        <v>28</v>
      </c>
      <c r="H34" s="22">
        <v>28</v>
      </c>
    </row>
    <row r="35" spans="1:8" s="20" customFormat="1" x14ac:dyDescent="0.25">
      <c r="A35" s="20" t="s">
        <v>61</v>
      </c>
      <c r="B35" s="21">
        <f t="shared" si="0"/>
        <v>5.0999999999999996</v>
      </c>
      <c r="C35" s="21">
        <v>2.6344961714375841</v>
      </c>
      <c r="D35" s="21">
        <v>2.4966926306066264</v>
      </c>
      <c r="E35" s="21">
        <v>0.56547786462245653</v>
      </c>
      <c r="G35" s="22">
        <v>29</v>
      </c>
      <c r="H35" s="22">
        <v>29</v>
      </c>
    </row>
    <row r="36" spans="1:8" s="20" customFormat="1" x14ac:dyDescent="0.25">
      <c r="A36" s="20" t="s">
        <v>62</v>
      </c>
      <c r="B36" s="21">
        <f t="shared" si="0"/>
        <v>1.4</v>
      </c>
      <c r="C36" s="21">
        <v>0.54898218080137828</v>
      </c>
      <c r="D36" s="21">
        <v>0.84606318985060469</v>
      </c>
      <c r="E36" s="21">
        <v>0.45495462934801673</v>
      </c>
      <c r="G36" s="22">
        <v>30</v>
      </c>
      <c r="H36" s="22">
        <v>30</v>
      </c>
    </row>
    <row r="37" spans="1:8" s="20" customFormat="1" x14ac:dyDescent="0.25">
      <c r="A37" s="20" t="s">
        <v>63</v>
      </c>
      <c r="B37" s="21">
        <f t="shared" si="0"/>
        <v>0.6</v>
      </c>
      <c r="C37" s="21">
        <v>0.40588430472172177</v>
      </c>
      <c r="D37" s="21">
        <v>0.20604553421845004</v>
      </c>
      <c r="E37" s="21">
        <v>0.10473682772649488</v>
      </c>
      <c r="G37" s="22">
        <v>31</v>
      </c>
      <c r="H37" s="22">
        <v>31</v>
      </c>
    </row>
    <row r="38" spans="1:8" s="20" customFormat="1" x14ac:dyDescent="0.25">
      <c r="B38" s="21"/>
      <c r="C38" s="21"/>
      <c r="D38" s="21"/>
      <c r="E38" s="21"/>
      <c r="G38" s="22">
        <v>32</v>
      </c>
      <c r="H38" s="22">
        <v>32</v>
      </c>
    </row>
    <row r="39" spans="1:8" s="20" customFormat="1" x14ac:dyDescent="0.25">
      <c r="B39" s="21"/>
      <c r="C39" s="21"/>
      <c r="D39" s="21"/>
      <c r="E39" s="21"/>
      <c r="G39" s="22">
        <v>33</v>
      </c>
      <c r="H39" s="22">
        <v>33</v>
      </c>
    </row>
    <row r="40" spans="1:8" s="20" customFormat="1" x14ac:dyDescent="0.25">
      <c r="B40" s="21"/>
      <c r="C40" s="21"/>
      <c r="D40" s="21"/>
      <c r="E40" s="21"/>
      <c r="G40" s="22">
        <v>34</v>
      </c>
      <c r="H40" s="22">
        <v>34</v>
      </c>
    </row>
    <row r="41" spans="1:8" s="20" customFormat="1" x14ac:dyDescent="0.25">
      <c r="B41" s="21"/>
      <c r="C41" s="21"/>
      <c r="D41" s="21"/>
      <c r="E41" s="21"/>
      <c r="G41" s="22">
        <v>35</v>
      </c>
      <c r="H41" s="22">
        <v>35</v>
      </c>
    </row>
    <row r="42" spans="1:8" s="20" customFormat="1" x14ac:dyDescent="0.25">
      <c r="B42" s="21"/>
      <c r="C42" s="21"/>
      <c r="D42" s="21"/>
      <c r="E42" s="21"/>
      <c r="G42" s="22">
        <v>36</v>
      </c>
      <c r="H42" s="22">
        <v>36</v>
      </c>
    </row>
    <row r="43" spans="1:8" s="20" customFormat="1" x14ac:dyDescent="0.25">
      <c r="B43" s="21"/>
      <c r="C43" s="21"/>
      <c r="D43" s="21"/>
      <c r="E43" s="21"/>
      <c r="G43" s="22">
        <v>37</v>
      </c>
      <c r="H43" s="22">
        <v>37</v>
      </c>
    </row>
    <row r="44" spans="1:8" s="20" customFormat="1" x14ac:dyDescent="0.25">
      <c r="B44" s="21"/>
      <c r="C44" s="21"/>
      <c r="D44" s="21"/>
      <c r="E44" s="21"/>
      <c r="G44" s="22">
        <v>38</v>
      </c>
      <c r="H44" s="22">
        <v>38</v>
      </c>
    </row>
    <row r="45" spans="1:8" s="20" customFormat="1" x14ac:dyDescent="0.25">
      <c r="B45" s="21"/>
      <c r="C45" s="21"/>
      <c r="D45" s="21"/>
      <c r="E45" s="21"/>
      <c r="G45" s="22">
        <v>39</v>
      </c>
      <c r="H45" s="22">
        <v>39</v>
      </c>
    </row>
    <row r="46" spans="1:8" s="20" customFormat="1" x14ac:dyDescent="0.25">
      <c r="B46" s="21"/>
      <c r="C46" s="21"/>
      <c r="D46" s="21"/>
      <c r="E46" s="21"/>
      <c r="G46" s="22">
        <v>40</v>
      </c>
      <c r="H46" s="22">
        <v>40</v>
      </c>
    </row>
    <row r="47" spans="1:8" s="20" customFormat="1" x14ac:dyDescent="0.25">
      <c r="B47" s="21"/>
      <c r="C47" s="21"/>
      <c r="D47" s="21"/>
      <c r="E47" s="21"/>
      <c r="G47" s="22">
        <v>41</v>
      </c>
      <c r="H47" s="22">
        <v>41</v>
      </c>
    </row>
    <row r="48" spans="1:8" s="20" customFormat="1" x14ac:dyDescent="0.25">
      <c r="B48" s="21"/>
      <c r="C48" s="21"/>
      <c r="D48" s="21"/>
      <c r="E48" s="21"/>
      <c r="G48" s="22">
        <v>42</v>
      </c>
      <c r="H48" s="22">
        <v>42</v>
      </c>
    </row>
    <row r="49" spans="2:8" s="20" customFormat="1" x14ac:dyDescent="0.25">
      <c r="B49" s="21"/>
      <c r="C49" s="21"/>
      <c r="D49" s="21"/>
      <c r="E49" s="21"/>
      <c r="G49" s="22">
        <v>43</v>
      </c>
      <c r="H49" s="22">
        <v>43</v>
      </c>
    </row>
    <row r="50" spans="2:8" s="20" customFormat="1" x14ac:dyDescent="0.25">
      <c r="B50" s="21"/>
      <c r="C50" s="21"/>
      <c r="D50" s="21"/>
      <c r="E50" s="21"/>
      <c r="G50" s="22">
        <v>44</v>
      </c>
      <c r="H50" s="22">
        <v>44</v>
      </c>
    </row>
    <row r="51" spans="2:8" s="20" customFormat="1" x14ac:dyDescent="0.25">
      <c r="B51" s="21"/>
      <c r="C51" s="21"/>
      <c r="D51" s="21"/>
      <c r="E51" s="21"/>
      <c r="G51" s="22">
        <v>45</v>
      </c>
      <c r="H51" s="22">
        <v>45</v>
      </c>
    </row>
    <row r="52" spans="2:8" s="20" customFormat="1" x14ac:dyDescent="0.25">
      <c r="B52" s="21"/>
      <c r="C52" s="21"/>
      <c r="D52" s="21"/>
      <c r="E52" s="21"/>
      <c r="G52" s="22">
        <v>46</v>
      </c>
      <c r="H52" s="22">
        <v>46</v>
      </c>
    </row>
    <row r="53" spans="2:8" s="20" customFormat="1" x14ac:dyDescent="0.25">
      <c r="B53" s="21"/>
      <c r="C53" s="21"/>
      <c r="D53" s="21"/>
      <c r="E53" s="21"/>
      <c r="G53" s="22">
        <v>47</v>
      </c>
      <c r="H53" s="22">
        <v>47</v>
      </c>
    </row>
    <row r="54" spans="2:8" s="20" customFormat="1" x14ac:dyDescent="0.25">
      <c r="B54" s="21"/>
      <c r="C54" s="21"/>
      <c r="D54" s="21"/>
      <c r="E54" s="21"/>
      <c r="G54" s="22">
        <v>48</v>
      </c>
      <c r="H54" s="22">
        <v>48</v>
      </c>
    </row>
    <row r="55" spans="2:8" s="20" customFormat="1" x14ac:dyDescent="0.25">
      <c r="B55" s="21"/>
      <c r="C55" s="21"/>
      <c r="D55" s="21"/>
      <c r="E55" s="21"/>
      <c r="G55" s="22">
        <v>49</v>
      </c>
      <c r="H55" s="22">
        <v>49</v>
      </c>
    </row>
    <row r="56" spans="2:8" s="20" customFormat="1" x14ac:dyDescent="0.25">
      <c r="B56" s="21"/>
      <c r="C56" s="21"/>
      <c r="D56" s="21"/>
      <c r="E56" s="21"/>
      <c r="G56" s="22">
        <v>50</v>
      </c>
      <c r="H56" s="22">
        <v>50</v>
      </c>
    </row>
    <row r="57" spans="2:8" s="20" customFormat="1" x14ac:dyDescent="0.25">
      <c r="B57" s="21"/>
      <c r="C57" s="21"/>
      <c r="D57" s="21"/>
      <c r="E57" s="21"/>
      <c r="G57" s="22">
        <v>51</v>
      </c>
      <c r="H57" s="22">
        <v>51</v>
      </c>
    </row>
    <row r="58" spans="2:8" s="20" customFormat="1" x14ac:dyDescent="0.25">
      <c r="B58" s="21"/>
      <c r="C58" s="21"/>
      <c r="D58" s="21"/>
      <c r="E58" s="21"/>
      <c r="G58" s="22">
        <v>52</v>
      </c>
      <c r="H58" s="22">
        <v>52</v>
      </c>
    </row>
    <row r="59" spans="2:8" s="20" customFormat="1" x14ac:dyDescent="0.25">
      <c r="B59" s="21"/>
      <c r="C59" s="21"/>
      <c r="D59" s="21"/>
      <c r="E59" s="21"/>
      <c r="G59" s="22">
        <v>53</v>
      </c>
      <c r="H59" s="22">
        <v>53</v>
      </c>
    </row>
    <row r="60" spans="2:8" s="20" customFormat="1" x14ac:dyDescent="0.25">
      <c r="B60" s="21"/>
      <c r="C60" s="21"/>
      <c r="D60" s="21"/>
      <c r="E60" s="21"/>
      <c r="G60" s="22">
        <v>54</v>
      </c>
      <c r="H60" s="22">
        <v>54</v>
      </c>
    </row>
    <row r="61" spans="2:8" s="20" customFormat="1" x14ac:dyDescent="0.25">
      <c r="B61" s="21"/>
      <c r="C61" s="21"/>
      <c r="D61" s="21"/>
      <c r="E61" s="21"/>
      <c r="G61" s="22">
        <v>55</v>
      </c>
      <c r="H61" s="22">
        <v>55</v>
      </c>
    </row>
    <row r="62" spans="2:8" s="20" customFormat="1" x14ac:dyDescent="0.25">
      <c r="B62" s="21"/>
      <c r="C62" s="21"/>
      <c r="D62" s="21"/>
      <c r="E62" s="21"/>
      <c r="G62" s="22">
        <v>56</v>
      </c>
      <c r="H62" s="22">
        <v>56</v>
      </c>
    </row>
    <row r="63" spans="2:8" s="20" customFormat="1" x14ac:dyDescent="0.25">
      <c r="B63" s="21"/>
      <c r="C63" s="21"/>
      <c r="D63" s="21"/>
      <c r="E63" s="21"/>
      <c r="G63" s="22">
        <v>57</v>
      </c>
      <c r="H63" s="22">
        <v>57</v>
      </c>
    </row>
    <row r="64" spans="2:8" s="20" customFormat="1" x14ac:dyDescent="0.25">
      <c r="B64" s="21"/>
      <c r="C64" s="21"/>
      <c r="D64" s="21"/>
      <c r="E64" s="21"/>
      <c r="G64" s="22">
        <v>58</v>
      </c>
      <c r="H64" s="22">
        <v>58</v>
      </c>
    </row>
    <row r="65" spans="2:8" s="20" customFormat="1" x14ac:dyDescent="0.25">
      <c r="B65" s="21"/>
      <c r="C65" s="21"/>
      <c r="D65" s="21"/>
      <c r="E65" s="21"/>
      <c r="G65" s="22">
        <v>59</v>
      </c>
      <c r="H65" s="22">
        <v>59</v>
      </c>
    </row>
    <row r="66" spans="2:8" s="20" customFormat="1" x14ac:dyDescent="0.25">
      <c r="B66" s="21"/>
      <c r="C66" s="21"/>
      <c r="D66" s="21"/>
      <c r="E66" s="21"/>
      <c r="G66" s="22">
        <v>60</v>
      </c>
      <c r="H66" s="22">
        <v>60</v>
      </c>
    </row>
    <row r="67" spans="2:8" s="20" customFormat="1" x14ac:dyDescent="0.25">
      <c r="B67" s="21"/>
      <c r="C67" s="21"/>
      <c r="D67" s="21"/>
      <c r="E67" s="21"/>
      <c r="G67" s="22">
        <v>61</v>
      </c>
      <c r="H67" s="22">
        <v>61</v>
      </c>
    </row>
    <row r="68" spans="2:8" s="20" customFormat="1" x14ac:dyDescent="0.25">
      <c r="B68" s="21"/>
      <c r="C68" s="21"/>
      <c r="D68" s="21"/>
      <c r="E68" s="21"/>
      <c r="G68" s="22">
        <v>62</v>
      </c>
      <c r="H68" s="22">
        <v>62</v>
      </c>
    </row>
    <row r="69" spans="2:8" s="20" customFormat="1" x14ac:dyDescent="0.25">
      <c r="B69" s="21"/>
      <c r="C69" s="21"/>
      <c r="D69" s="21"/>
      <c r="E69" s="21"/>
      <c r="G69" s="22">
        <v>63</v>
      </c>
      <c r="H69" s="22">
        <v>63</v>
      </c>
    </row>
    <row r="70" spans="2:8" s="20" customFormat="1" x14ac:dyDescent="0.25">
      <c r="B70" s="21"/>
      <c r="C70" s="21"/>
      <c r="D70" s="21"/>
      <c r="E70" s="21"/>
      <c r="G70" s="22">
        <v>64</v>
      </c>
      <c r="H70" s="22">
        <v>64</v>
      </c>
    </row>
    <row r="71" spans="2:8" s="20" customFormat="1" x14ac:dyDescent="0.25">
      <c r="B71" s="21"/>
      <c r="C71" s="21"/>
      <c r="D71" s="21"/>
      <c r="E71" s="21"/>
      <c r="G71" s="22">
        <v>65</v>
      </c>
      <c r="H71" s="22">
        <v>65</v>
      </c>
    </row>
    <row r="72" spans="2:8" s="20" customFormat="1" x14ac:dyDescent="0.25">
      <c r="B72" s="21"/>
      <c r="C72" s="21"/>
      <c r="D72" s="21"/>
      <c r="E72" s="21"/>
      <c r="G72" s="22">
        <v>66</v>
      </c>
      <c r="H72" s="22">
        <v>66</v>
      </c>
    </row>
    <row r="73" spans="2:8" s="20" customFormat="1" x14ac:dyDescent="0.25">
      <c r="B73" s="21"/>
      <c r="C73" s="21"/>
      <c r="D73" s="21"/>
      <c r="E73" s="21"/>
      <c r="G73" s="22">
        <v>67</v>
      </c>
      <c r="H73" s="22">
        <v>67</v>
      </c>
    </row>
    <row r="74" spans="2:8" s="20" customFormat="1" x14ac:dyDescent="0.25">
      <c r="B74" s="21"/>
      <c r="C74" s="21"/>
      <c r="D74" s="21"/>
      <c r="E74" s="21"/>
      <c r="G74" s="22">
        <v>68</v>
      </c>
      <c r="H74" s="22">
        <v>68</v>
      </c>
    </row>
    <row r="75" spans="2:8" s="20" customFormat="1" x14ac:dyDescent="0.25">
      <c r="B75" s="21"/>
      <c r="C75" s="21"/>
      <c r="D75" s="21"/>
      <c r="E75" s="21"/>
      <c r="G75" s="22">
        <v>69</v>
      </c>
      <c r="H75" s="22">
        <v>69</v>
      </c>
    </row>
    <row r="76" spans="2:8" s="20" customFormat="1" x14ac:dyDescent="0.25">
      <c r="B76" s="21"/>
      <c r="C76" s="21"/>
      <c r="D76" s="21"/>
      <c r="E76" s="21"/>
      <c r="G76" s="22">
        <v>70</v>
      </c>
      <c r="H76" s="22">
        <v>70</v>
      </c>
    </row>
    <row r="77" spans="2:8" s="20" customFormat="1" x14ac:dyDescent="0.25">
      <c r="B77" s="21"/>
      <c r="C77" s="21"/>
      <c r="D77" s="21"/>
      <c r="E77" s="21"/>
      <c r="G77" s="22">
        <v>71</v>
      </c>
      <c r="H77" s="22">
        <v>71</v>
      </c>
    </row>
    <row r="78" spans="2:8" s="20" customFormat="1" x14ac:dyDescent="0.25">
      <c r="B78" s="21"/>
      <c r="C78" s="21"/>
      <c r="D78" s="21"/>
      <c r="E78" s="21"/>
      <c r="G78" s="22">
        <v>72</v>
      </c>
      <c r="H78" s="22">
        <v>72</v>
      </c>
    </row>
    <row r="79" spans="2:8" s="20" customFormat="1" x14ac:dyDescent="0.25">
      <c r="B79" s="21"/>
      <c r="C79" s="21"/>
      <c r="D79" s="21"/>
      <c r="E79" s="21"/>
      <c r="G79" s="22">
        <v>73</v>
      </c>
      <c r="H79" s="22">
        <v>73</v>
      </c>
    </row>
    <row r="80" spans="2:8" s="20" customFormat="1" x14ac:dyDescent="0.25">
      <c r="B80" s="21"/>
      <c r="C80" s="21"/>
      <c r="D80" s="21"/>
      <c r="E80" s="21"/>
      <c r="G80" s="22">
        <v>74</v>
      </c>
      <c r="H80" s="22">
        <v>74</v>
      </c>
    </row>
    <row r="81" spans="2:8" s="20" customFormat="1" x14ac:dyDescent="0.25">
      <c r="B81" s="21"/>
      <c r="C81" s="21"/>
      <c r="D81" s="21"/>
      <c r="E81" s="21"/>
      <c r="G81" s="22">
        <v>75</v>
      </c>
      <c r="H81" s="22">
        <v>75</v>
      </c>
    </row>
    <row r="82" spans="2:8" s="20" customFormat="1" x14ac:dyDescent="0.25">
      <c r="B82" s="21"/>
      <c r="C82" s="21"/>
      <c r="D82" s="21"/>
      <c r="E82" s="21"/>
      <c r="G82" s="22">
        <v>76</v>
      </c>
      <c r="H82" s="22">
        <v>76</v>
      </c>
    </row>
    <row r="83" spans="2:8" s="20" customFormat="1" x14ac:dyDescent="0.25">
      <c r="B83" s="21"/>
      <c r="C83" s="21"/>
      <c r="D83" s="21"/>
      <c r="E83" s="21"/>
      <c r="G83" s="22">
        <v>77</v>
      </c>
      <c r="H83" s="22">
        <v>77</v>
      </c>
    </row>
    <row r="84" spans="2:8" s="20" customFormat="1" x14ac:dyDescent="0.25">
      <c r="B84" s="21"/>
      <c r="C84" s="21"/>
      <c r="D84" s="21"/>
      <c r="E84" s="21"/>
      <c r="G84" s="22">
        <v>78</v>
      </c>
      <c r="H84" s="22">
        <v>78</v>
      </c>
    </row>
    <row r="85" spans="2:8" s="20" customFormat="1" x14ac:dyDescent="0.25">
      <c r="B85" s="21"/>
      <c r="C85" s="21"/>
      <c r="D85" s="21"/>
      <c r="E85" s="21"/>
      <c r="G85" s="22">
        <v>79</v>
      </c>
      <c r="H85" s="22">
        <v>79</v>
      </c>
    </row>
    <row r="86" spans="2:8" s="20" customFormat="1" x14ac:dyDescent="0.25">
      <c r="B86" s="21"/>
      <c r="C86" s="21"/>
      <c r="D86" s="21"/>
      <c r="E86" s="21"/>
      <c r="G86" s="22">
        <v>80</v>
      </c>
      <c r="H86" s="22">
        <v>80</v>
      </c>
    </row>
    <row r="87" spans="2:8" s="20" customFormat="1" x14ac:dyDescent="0.25">
      <c r="B87" s="21"/>
      <c r="C87" s="21"/>
      <c r="D87" s="21"/>
      <c r="E87" s="21"/>
      <c r="G87" s="22">
        <v>81</v>
      </c>
      <c r="H87" s="22">
        <v>81</v>
      </c>
    </row>
    <row r="88" spans="2:8" s="20" customFormat="1" x14ac:dyDescent="0.25">
      <c r="B88" s="21"/>
      <c r="C88" s="21"/>
      <c r="D88" s="21"/>
      <c r="E88" s="21"/>
      <c r="G88" s="22">
        <v>82</v>
      </c>
      <c r="H88" s="22">
        <v>82</v>
      </c>
    </row>
    <row r="89" spans="2:8" s="20" customFormat="1" x14ac:dyDescent="0.25">
      <c r="B89" s="21"/>
      <c r="C89" s="21"/>
      <c r="D89" s="21"/>
      <c r="E89" s="21"/>
      <c r="G89" s="22">
        <v>83</v>
      </c>
      <c r="H89" s="22">
        <v>83</v>
      </c>
    </row>
    <row r="90" spans="2:8" s="20" customFormat="1" x14ac:dyDescent="0.25">
      <c r="B90" s="21"/>
      <c r="C90" s="21"/>
      <c r="D90" s="21"/>
      <c r="E90" s="21"/>
      <c r="G90" s="22">
        <v>84</v>
      </c>
      <c r="H90" s="22">
        <v>84</v>
      </c>
    </row>
    <row r="91" spans="2:8" s="20" customFormat="1" x14ac:dyDescent="0.25">
      <c r="B91" s="21"/>
      <c r="C91" s="21"/>
      <c r="D91" s="21"/>
      <c r="E91" s="21"/>
      <c r="G91" s="22">
        <v>85</v>
      </c>
      <c r="H91" s="22">
        <v>85</v>
      </c>
    </row>
    <row r="92" spans="2:8" s="20" customFormat="1" x14ac:dyDescent="0.25">
      <c r="B92" s="21"/>
      <c r="C92" s="21"/>
      <c r="D92" s="21"/>
      <c r="E92" s="21"/>
      <c r="G92" s="22">
        <v>86</v>
      </c>
      <c r="H92" s="22">
        <v>86</v>
      </c>
    </row>
    <row r="93" spans="2:8" s="20" customFormat="1" x14ac:dyDescent="0.25">
      <c r="B93" s="21"/>
      <c r="C93" s="21"/>
      <c r="D93" s="21"/>
      <c r="E93" s="21"/>
      <c r="G93" s="22">
        <v>87</v>
      </c>
      <c r="H93" s="22">
        <v>87</v>
      </c>
    </row>
    <row r="94" spans="2:8" s="20" customFormat="1" x14ac:dyDescent="0.25">
      <c r="B94" s="21"/>
      <c r="C94" s="21"/>
      <c r="D94" s="21"/>
      <c r="E94" s="21"/>
      <c r="G94" s="22">
        <v>88</v>
      </c>
      <c r="H94" s="22">
        <v>88</v>
      </c>
    </row>
    <row r="95" spans="2:8" s="20" customFormat="1" x14ac:dyDescent="0.25">
      <c r="B95" s="21"/>
      <c r="C95" s="21"/>
      <c r="D95" s="21"/>
      <c r="E95" s="21"/>
      <c r="G95" s="22">
        <v>89</v>
      </c>
      <c r="H95" s="22">
        <v>89</v>
      </c>
    </row>
    <row r="96" spans="2:8" s="20" customFormat="1" x14ac:dyDescent="0.25">
      <c r="B96" s="21"/>
      <c r="C96" s="21"/>
      <c r="D96" s="21"/>
      <c r="E96" s="21"/>
      <c r="G96" s="22">
        <v>90</v>
      </c>
      <c r="H96" s="22">
        <v>90</v>
      </c>
    </row>
    <row r="97" spans="2:8" s="20" customFormat="1" x14ac:dyDescent="0.25">
      <c r="B97" s="21"/>
      <c r="C97" s="21"/>
      <c r="D97" s="21"/>
      <c r="E97" s="21"/>
      <c r="G97" s="22">
        <v>91</v>
      </c>
      <c r="H97" s="22">
        <v>91</v>
      </c>
    </row>
    <row r="98" spans="2:8" s="20" customFormat="1" x14ac:dyDescent="0.25">
      <c r="B98" s="21"/>
      <c r="C98" s="21"/>
      <c r="D98" s="21"/>
      <c r="E98" s="21"/>
      <c r="G98" s="22">
        <v>92</v>
      </c>
      <c r="H98" s="22">
        <v>92</v>
      </c>
    </row>
    <row r="99" spans="2:8" s="20" customFormat="1" x14ac:dyDescent="0.25">
      <c r="B99" s="21"/>
      <c r="C99" s="21"/>
      <c r="D99" s="21"/>
      <c r="E99" s="21"/>
      <c r="G99" s="22">
        <v>93</v>
      </c>
      <c r="H99" s="22">
        <v>93</v>
      </c>
    </row>
    <row r="100" spans="2:8" s="20" customFormat="1" x14ac:dyDescent="0.25">
      <c r="B100" s="21"/>
      <c r="C100" s="21"/>
      <c r="D100" s="21"/>
      <c r="E100" s="21"/>
      <c r="G100" s="22">
        <v>94</v>
      </c>
      <c r="H100" s="22">
        <v>94</v>
      </c>
    </row>
    <row r="101" spans="2:8" s="20" customFormat="1" x14ac:dyDescent="0.25">
      <c r="B101" s="21"/>
      <c r="C101" s="21"/>
      <c r="D101" s="21"/>
      <c r="E101" s="21"/>
      <c r="G101" s="22">
        <v>95</v>
      </c>
      <c r="H101" s="22">
        <v>95</v>
      </c>
    </row>
    <row r="102" spans="2:8" s="20" customFormat="1" x14ac:dyDescent="0.25">
      <c r="B102" s="21"/>
      <c r="C102" s="21"/>
      <c r="D102" s="21"/>
      <c r="E102" s="21"/>
      <c r="G102" s="22">
        <v>96</v>
      </c>
      <c r="H102" s="22">
        <v>96</v>
      </c>
    </row>
    <row r="103" spans="2:8" s="20" customFormat="1" x14ac:dyDescent="0.25">
      <c r="B103" s="21"/>
      <c r="C103" s="21"/>
      <c r="D103" s="21"/>
      <c r="E103" s="21"/>
      <c r="G103" s="22">
        <v>97</v>
      </c>
      <c r="H103" s="22">
        <v>97</v>
      </c>
    </row>
    <row r="104" spans="2:8" s="20" customFormat="1" x14ac:dyDescent="0.25">
      <c r="B104" s="21"/>
      <c r="C104" s="21"/>
      <c r="D104" s="21"/>
      <c r="E104" s="21"/>
      <c r="G104" s="22">
        <v>98</v>
      </c>
      <c r="H104" s="22">
        <v>98</v>
      </c>
    </row>
    <row r="105" spans="2:8" s="20" customFormat="1" x14ac:dyDescent="0.25">
      <c r="B105" s="21"/>
      <c r="C105" s="21"/>
      <c r="D105" s="21"/>
      <c r="E105" s="21"/>
      <c r="G105" s="22">
        <v>99</v>
      </c>
      <c r="H105" s="22">
        <v>99</v>
      </c>
    </row>
    <row r="106" spans="2:8" s="20" customFormat="1" x14ac:dyDescent="0.25">
      <c r="B106" s="21"/>
      <c r="C106" s="21"/>
      <c r="D106" s="21"/>
      <c r="E106" s="21"/>
      <c r="G106" s="22">
        <v>100</v>
      </c>
      <c r="H106" s="22">
        <v>100</v>
      </c>
    </row>
    <row r="107" spans="2:8" s="20" customFormat="1" x14ac:dyDescent="0.25">
      <c r="B107" s="21"/>
      <c r="C107" s="21"/>
      <c r="D107" s="21"/>
      <c r="E107" s="21"/>
      <c r="G107" s="22"/>
      <c r="H107" s="22"/>
    </row>
    <row r="108" spans="2:8" s="20" customFormat="1" x14ac:dyDescent="0.25">
      <c r="B108" s="21"/>
      <c r="C108" s="21"/>
      <c r="D108" s="21"/>
      <c r="E108" s="21"/>
      <c r="G108" s="22"/>
      <c r="H108" s="22"/>
    </row>
  </sheetData>
  <sheetProtection algorithmName="SHA-512" hashValue="Q2ktLGOussYCB53BDb6/whkzIvkslj+Pfg5bhCA9GZW9at0tfa6NKGZwm2E2hVIf6evMse5D88Ds6scLjCZDpA==" saltValue="4JTXaaYd3d2KsP/TD8ev5A==" spinCount="100000" sheet="1" objects="1" scenarios="1" selectLockedCells="1" selectUnlockedCells="1"/>
  <mergeCells count="2">
    <mergeCell ref="A1:H1"/>
    <mergeCell ref="A2:H2"/>
  </mergeCells>
  <printOptions gridLines="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DB3F-35D0-4C33-BF3B-0843763B0339}">
  <sheetPr>
    <pageSetUpPr fitToPage="1"/>
  </sheetPr>
  <dimension ref="A1:K54"/>
  <sheetViews>
    <sheetView topLeftCell="A4" zoomScale="70" zoomScaleNormal="70" workbookViewId="0">
      <selection activeCell="C13" sqref="C13"/>
    </sheetView>
  </sheetViews>
  <sheetFormatPr defaultRowHeight="15" x14ac:dyDescent="0.25"/>
  <cols>
    <col min="1" max="1" width="4.140625" customWidth="1"/>
    <col min="2" max="2" width="44.42578125" customWidth="1"/>
    <col min="3" max="3" width="22.85546875" customWidth="1"/>
    <col min="4" max="4" width="27.140625" customWidth="1"/>
    <col min="5" max="5" width="22.85546875" customWidth="1"/>
    <col min="6" max="6" width="33.5703125" style="1" customWidth="1"/>
    <col min="7" max="7" width="29.85546875" style="1" customWidth="1"/>
    <col min="8" max="8" width="20.85546875" style="1" customWidth="1"/>
    <col min="9" max="9" width="18" style="1" customWidth="1"/>
    <col min="10" max="10" width="16" customWidth="1"/>
  </cols>
  <sheetData>
    <row r="1" spans="1:11" ht="71.45" customHeight="1" x14ac:dyDescent="0.25">
      <c r="A1" s="58"/>
      <c r="B1" s="58"/>
      <c r="C1" s="58"/>
      <c r="D1" s="58"/>
      <c r="E1" s="58"/>
      <c r="F1" s="58"/>
      <c r="G1" s="58"/>
      <c r="H1" s="58"/>
      <c r="I1" s="58"/>
    </row>
    <row r="2" spans="1:11" s="3" customFormat="1" ht="28.35" customHeight="1" x14ac:dyDescent="0.25">
      <c r="A2" s="58"/>
      <c r="B2" s="65" t="s">
        <v>64</v>
      </c>
      <c r="C2" s="65"/>
      <c r="D2" s="65"/>
      <c r="E2" s="65"/>
      <c r="F2" s="65"/>
      <c r="G2" s="65"/>
      <c r="H2" s="65"/>
      <c r="I2" s="65"/>
    </row>
    <row r="3" spans="1:11" ht="20.45" customHeight="1" thickBot="1" x14ac:dyDescent="0.3">
      <c r="A3" s="58"/>
      <c r="K3" s="4"/>
    </row>
    <row r="4" spans="1:11" ht="141" customHeight="1" thickBot="1" x14ac:dyDescent="0.3">
      <c r="A4" s="58"/>
      <c r="B4" s="91" t="s">
        <v>65</v>
      </c>
      <c r="C4" s="92"/>
      <c r="D4" s="92"/>
      <c r="E4" s="92"/>
      <c r="F4" s="92"/>
      <c r="G4" s="92"/>
      <c r="H4" s="92"/>
      <c r="I4" s="93"/>
      <c r="K4" s="4"/>
    </row>
    <row r="5" spans="1:11" ht="20.45" customHeight="1" x14ac:dyDescent="0.25">
      <c r="A5" s="58"/>
      <c r="C5" s="23"/>
      <c r="D5" s="23"/>
      <c r="E5" s="23"/>
      <c r="F5" s="23"/>
      <c r="K5" s="4"/>
    </row>
    <row r="6" spans="1:11" s="24" customFormat="1" ht="22.7" customHeight="1" x14ac:dyDescent="0.25">
      <c r="A6" s="58"/>
      <c r="B6" s="94" t="s">
        <v>66</v>
      </c>
      <c r="C6" s="94"/>
      <c r="D6" s="94"/>
      <c r="E6" s="94"/>
      <c r="F6" s="94"/>
      <c r="G6" s="94"/>
      <c r="H6" s="94"/>
      <c r="I6" s="94"/>
    </row>
    <row r="7" spans="1:11" ht="15.75" x14ac:dyDescent="0.25">
      <c r="A7" s="58"/>
      <c r="B7" s="25" t="s">
        <v>67</v>
      </c>
      <c r="C7" s="26" t="s">
        <v>68</v>
      </c>
      <c r="D7" s="26" t="s">
        <v>30</v>
      </c>
      <c r="E7" s="27" t="s">
        <v>26</v>
      </c>
      <c r="F7" s="27" t="s">
        <v>27</v>
      </c>
      <c r="G7" s="27" t="s">
        <v>28</v>
      </c>
      <c r="H7" s="27" t="s">
        <v>29</v>
      </c>
      <c r="I7" s="28" t="s">
        <v>69</v>
      </c>
    </row>
    <row r="8" spans="1:11" x14ac:dyDescent="0.25">
      <c r="A8" s="58"/>
      <c r="B8" s="11" t="s">
        <v>33</v>
      </c>
      <c r="C8" s="12">
        <v>25</v>
      </c>
      <c r="D8" s="12">
        <v>42</v>
      </c>
      <c r="E8" s="1">
        <f>VLOOKUP(B8,'CarbonReConer©Database'!$A$6:$E$37,2,FALSE)*(100-D8)*C8/10000</f>
        <v>2.8</v>
      </c>
      <c r="F8" s="1">
        <f>VLOOKUP(B8,'CarbonReConer©Database'!$A$6:$E$37,3,FALSE)*(100-D8)*C8/10000</f>
        <v>1.3</v>
      </c>
      <c r="G8" s="1">
        <f>VLOOKUP(B8,'CarbonReConer©Database'!$A$6:$E$37,4,FALSE)*(100-D8)*C8/10000</f>
        <v>1.5</v>
      </c>
      <c r="H8" s="1">
        <f>VLOOKUP(B8,'CarbonReConer©Database'!$A$6:$E$37,5,FALSE)*(100-D8)*C8/10000</f>
        <v>0.1</v>
      </c>
      <c r="I8" s="29">
        <f>100-E8-H8</f>
        <v>97.1</v>
      </c>
    </row>
    <row r="9" spans="1:11" x14ac:dyDescent="0.25">
      <c r="A9" s="58"/>
      <c r="B9" s="11" t="s">
        <v>60</v>
      </c>
      <c r="C9" s="12">
        <v>30</v>
      </c>
      <c r="D9" s="12">
        <v>30</v>
      </c>
      <c r="E9" s="1">
        <f>VLOOKUP(B9,'CarbonReConer©Database'!$A$6:$E$37,2,FALSE)*(100-D9)*C9/10000</f>
        <v>0.7</v>
      </c>
      <c r="F9" s="1">
        <f>VLOOKUP(B9,'CarbonReConer©Database'!$A$6:$E$37,3,FALSE)*(100-D9)*C9/10000</f>
        <v>0.2</v>
      </c>
      <c r="G9" s="1">
        <f>VLOOKUP(B9,'CarbonReConer©Database'!$A$6:$E$37,4,FALSE)*(100-D9)*C9/10000</f>
        <v>0.5</v>
      </c>
      <c r="H9" s="1">
        <f>VLOOKUP(B9,'CarbonReConer©Database'!$A$6:$E$37,5,FALSE)*(100-D9)*C9/10000</f>
        <v>0.1</v>
      </c>
      <c r="I9" s="29">
        <f t="shared" ref="I9:I13" si="0">100-E9-H9</f>
        <v>99.2</v>
      </c>
    </row>
    <row r="10" spans="1:11" x14ac:dyDescent="0.25">
      <c r="A10" s="58"/>
      <c r="B10" s="11" t="s">
        <v>38</v>
      </c>
      <c r="C10" s="12">
        <v>12</v>
      </c>
      <c r="D10" s="12">
        <v>49</v>
      </c>
      <c r="E10" s="1">
        <f>VLOOKUP(B10,'CarbonReConer©Database'!$A$6:$E$37,2,FALSE)*(100-D10)*C10/10000</f>
        <v>1.5</v>
      </c>
      <c r="F10" s="1">
        <f>VLOOKUP(B10,'CarbonReConer©Database'!$A$6:$E$37,3,FALSE)*(100-D10)*C10/10000</f>
        <v>0.9</v>
      </c>
      <c r="G10" s="1">
        <f>VLOOKUP(B10,'CarbonReConer©Database'!$A$6:$E$37,4,FALSE)*(100-D10)*C10/10000</f>
        <v>0.6</v>
      </c>
      <c r="H10" s="1">
        <f>VLOOKUP(B10,'CarbonReConer©Database'!$A$6:$E$37,5,FALSE)*(100-D10)*C10/10000</f>
        <v>0.2</v>
      </c>
      <c r="I10" s="29">
        <f t="shared" si="0"/>
        <v>98.3</v>
      </c>
    </row>
    <row r="11" spans="1:11" x14ac:dyDescent="0.25">
      <c r="A11" s="58"/>
      <c r="B11" s="11" t="s">
        <v>59</v>
      </c>
      <c r="C11" s="12">
        <v>21</v>
      </c>
      <c r="D11" s="12">
        <v>100</v>
      </c>
      <c r="E11" s="1">
        <f>VLOOKUP(B11,'CarbonReConer©Database'!$A$6:$E$37,2,FALSE)*(100-D11)*C11/10000</f>
        <v>0</v>
      </c>
      <c r="F11" s="1">
        <f>VLOOKUP(B11,'CarbonReConer©Database'!$A$6:$E$37,3,FALSE)*(100-D11)*C11/10000</f>
        <v>0</v>
      </c>
      <c r="G11" s="1">
        <f>VLOOKUP(B11,'CarbonReConer©Database'!$A$6:$E$37,4,FALSE)*(100-D11)*C11/10000</f>
        <v>0</v>
      </c>
      <c r="H11" s="1">
        <f>VLOOKUP(B11,'CarbonReConer©Database'!$A$6:$E$37,5,FALSE)*(100-D11)*C11/10000</f>
        <v>0</v>
      </c>
      <c r="I11" s="29">
        <f t="shared" si="0"/>
        <v>100</v>
      </c>
    </row>
    <row r="12" spans="1:11" x14ac:dyDescent="0.25">
      <c r="A12" s="58"/>
      <c r="B12" s="11" t="s">
        <v>46</v>
      </c>
      <c r="C12" s="12">
        <v>12</v>
      </c>
      <c r="D12" s="12">
        <v>7</v>
      </c>
      <c r="E12" s="1">
        <f>VLOOKUP(B12,'CarbonReConer©Database'!$A$6:$E$37,2,FALSE)*(100-D12)*C12/10000</f>
        <v>4.3</v>
      </c>
      <c r="F12" s="1">
        <f>VLOOKUP(B12,'CarbonReConer©Database'!$A$6:$E$37,3,FALSE)*(100-D12)*C12/10000</f>
        <v>1.9</v>
      </c>
      <c r="G12" s="1">
        <f>VLOOKUP(B12,'CarbonReConer©Database'!$A$6:$E$37,4,FALSE)*(100-D12)*C12/10000</f>
        <v>2.4</v>
      </c>
      <c r="H12" s="1">
        <f>VLOOKUP(B12,'CarbonReConer©Database'!$A$6:$E$37,5,FALSE)*(100-D12)*C12/10000</f>
        <v>1.7</v>
      </c>
      <c r="I12" s="29">
        <f t="shared" si="0"/>
        <v>94</v>
      </c>
    </row>
    <row r="13" spans="1:11" x14ac:dyDescent="0.25">
      <c r="A13" s="58"/>
      <c r="B13" s="11" t="s">
        <v>32</v>
      </c>
      <c r="C13" s="12">
        <v>0</v>
      </c>
      <c r="D13" s="12">
        <v>0</v>
      </c>
      <c r="E13" s="1">
        <f>VLOOKUP(B13,'CarbonReConer©Database'!$A$6:$E$37,2,FALSE)*(100-D13)*C13/10000</f>
        <v>0</v>
      </c>
      <c r="F13" s="1">
        <f>VLOOKUP(B13,'CarbonReConer©Database'!$A$6:$E$37,3,FALSE)*(100-D13)*C13/10000</f>
        <v>0</v>
      </c>
      <c r="G13" s="1">
        <f>VLOOKUP(B13,'CarbonReConer©Database'!$A$6:$E$37,4,FALSE)*(100-D13)*C13/10000</f>
        <v>0</v>
      </c>
      <c r="H13" s="1">
        <f>VLOOKUP(B13,'CarbonReConer©Database'!$A$6:$E$37,5,FALSE)*(100-D13)*C13/10000</f>
        <v>0</v>
      </c>
      <c r="I13" s="29">
        <f t="shared" si="0"/>
        <v>100</v>
      </c>
    </row>
    <row r="14" spans="1:11" x14ac:dyDescent="0.25">
      <c r="A14" s="58"/>
      <c r="B14" s="30"/>
      <c r="C14" s="31" t="str">
        <f xml:space="preserve"> "Total proportion: " &amp; SUM(C8:C13) &amp; " %"</f>
        <v>Total proportion: 100 %</v>
      </c>
      <c r="D14" s="32" t="str">
        <f xml:space="preserve"> "Total moisture content: " &amp; (C8*D8+ C9*D9+ C10*D10+ C11*D11+ C12*D12+ C13*D13)/100&amp; " %"</f>
        <v>Total moisture content: 47.22 %</v>
      </c>
      <c r="E14" s="33"/>
      <c r="F14" s="34"/>
      <c r="G14" s="34"/>
      <c r="H14" s="34"/>
      <c r="I14" s="35"/>
      <c r="J14" s="1" t="s">
        <v>7</v>
      </c>
    </row>
    <row r="15" spans="1:11" ht="24.6" customHeight="1" x14ac:dyDescent="0.25">
      <c r="A15" s="58"/>
      <c r="B15" s="58"/>
      <c r="C15" s="58"/>
      <c r="D15" s="58"/>
      <c r="E15" s="58"/>
      <c r="F15" s="58"/>
      <c r="G15" s="58"/>
      <c r="H15" s="58"/>
      <c r="I15" s="58"/>
    </row>
    <row r="16" spans="1:11" s="24" customFormat="1" ht="22.7" customHeight="1" x14ac:dyDescent="0.25">
      <c r="A16" s="58"/>
      <c r="B16" s="94" t="s">
        <v>70</v>
      </c>
      <c r="C16" s="94"/>
      <c r="D16" s="94"/>
      <c r="E16" s="94"/>
      <c r="F16" s="94"/>
      <c r="G16" s="94"/>
      <c r="H16" s="94"/>
      <c r="I16" s="94"/>
    </row>
    <row r="17" spans="1:10" ht="15.75" x14ac:dyDescent="0.25">
      <c r="A17" s="58"/>
      <c r="B17" s="25" t="s">
        <v>67</v>
      </c>
      <c r="C17" s="26" t="s">
        <v>68</v>
      </c>
      <c r="D17" s="26" t="s">
        <v>30</v>
      </c>
      <c r="E17" s="27" t="s">
        <v>26</v>
      </c>
      <c r="F17" s="27" t="s">
        <v>27</v>
      </c>
      <c r="G17" s="27" t="s">
        <v>28</v>
      </c>
      <c r="H17" s="27" t="s">
        <v>29</v>
      </c>
      <c r="I17" s="28" t="s">
        <v>69</v>
      </c>
    </row>
    <row r="18" spans="1:10" x14ac:dyDescent="0.25">
      <c r="A18" s="58"/>
      <c r="B18" s="11" t="s">
        <v>33</v>
      </c>
      <c r="C18" s="12">
        <v>14</v>
      </c>
      <c r="D18" s="12">
        <v>8</v>
      </c>
      <c r="E18" s="1">
        <f>VLOOKUP(B18,'CarbonReConer©Database'!$A$6:$E$37,2,FALSE)*(100-D18)*C18/10000</f>
        <v>2.5</v>
      </c>
      <c r="F18" s="1">
        <f>VLOOKUP(B18,'CarbonReConer©Database'!$A$6:$E$37,3,FALSE)*(100-D18)*C18/10000</f>
        <v>1.2</v>
      </c>
      <c r="G18" s="1">
        <f>VLOOKUP(B18,'CarbonReConer©Database'!$A$6:$E$37,4,FALSE)*(100-D18)*C18/10000</f>
        <v>1.3</v>
      </c>
      <c r="H18" s="1">
        <f>VLOOKUP(B18,'CarbonReConer©Database'!$A$6:$E$37,5,FALSE)*(100-D18)*C18/10000</f>
        <v>0.1</v>
      </c>
      <c r="I18" s="29">
        <f>100-E18-H18</f>
        <v>97.4</v>
      </c>
    </row>
    <row r="19" spans="1:10" x14ac:dyDescent="0.25">
      <c r="A19" s="58"/>
      <c r="B19" s="11" t="s">
        <v>39</v>
      </c>
      <c r="C19" s="12">
        <v>8</v>
      </c>
      <c r="D19" s="12">
        <v>57</v>
      </c>
      <c r="E19" s="1">
        <f>VLOOKUP(B19,'CarbonReConer©Database'!$A$6:$E$37,2,FALSE)*(100-D19)*C19/10000</f>
        <v>1.5</v>
      </c>
      <c r="F19" s="1">
        <f>VLOOKUP(B19,'CarbonReConer©Database'!$A$6:$E$37,3,FALSE)*(100-D19)*C19/10000</f>
        <v>0.7</v>
      </c>
      <c r="G19" s="1">
        <f>VLOOKUP(B19,'CarbonReConer©Database'!$A$6:$E$37,4,FALSE)*(100-D19)*C19/10000</f>
        <v>0.8</v>
      </c>
      <c r="H19" s="1">
        <f>VLOOKUP(B19,'CarbonReConer©Database'!$A$6:$E$37,5,FALSE)*(100-D19)*C19/10000</f>
        <v>0</v>
      </c>
      <c r="I19" s="29">
        <f t="shared" ref="I19:I23" si="1">100-E19-H19</f>
        <v>98.5</v>
      </c>
    </row>
    <row r="20" spans="1:10" x14ac:dyDescent="0.25">
      <c r="A20" s="58"/>
      <c r="B20" s="11" t="s">
        <v>47</v>
      </c>
      <c r="C20" s="12">
        <v>35</v>
      </c>
      <c r="D20" s="12">
        <v>2</v>
      </c>
      <c r="E20" s="1">
        <f>VLOOKUP(B20,'CarbonReConer©Database'!$A$6:$E$37,2,FALSE)*(100-D20)*C20/10000</f>
        <v>0.1</v>
      </c>
      <c r="F20" s="1">
        <f>VLOOKUP(B20,'CarbonReConer©Database'!$A$6:$E$37,3,FALSE)*(100-D20)*C20/10000</f>
        <v>0</v>
      </c>
      <c r="G20" s="1">
        <f>VLOOKUP(B20,'CarbonReConer©Database'!$A$6:$E$37,4,FALSE)*(100-D20)*C20/10000</f>
        <v>0.1</v>
      </c>
      <c r="H20" s="1">
        <f>VLOOKUP(B20,'CarbonReConer©Database'!$A$6:$E$37,5,FALSE)*(100-D20)*C20/10000</f>
        <v>0</v>
      </c>
      <c r="I20" s="29">
        <f t="shared" si="1"/>
        <v>99.9</v>
      </c>
    </row>
    <row r="21" spans="1:10" x14ac:dyDescent="0.25">
      <c r="A21" s="58"/>
      <c r="B21" s="11" t="s">
        <v>48</v>
      </c>
      <c r="C21" s="12">
        <v>28</v>
      </c>
      <c r="D21" s="12">
        <v>17</v>
      </c>
      <c r="E21" s="1">
        <f>VLOOKUP(B21,'CarbonReConer©Database'!$A$6:$E$37,2,FALSE)*(100-D21)*C21/10000</f>
        <v>2.4</v>
      </c>
      <c r="F21" s="1">
        <f>VLOOKUP(B21,'CarbonReConer©Database'!$A$6:$E$37,3,FALSE)*(100-D21)*C21/10000</f>
        <v>0.7</v>
      </c>
      <c r="G21" s="1">
        <f>VLOOKUP(B21,'CarbonReConer©Database'!$A$6:$E$37,4,FALSE)*(100-D21)*C21/10000</f>
        <v>1.7</v>
      </c>
      <c r="H21" s="1">
        <f>VLOOKUP(B21,'CarbonReConer©Database'!$A$6:$E$37,5,FALSE)*(100-D21)*C21/10000</f>
        <v>0.6</v>
      </c>
      <c r="I21" s="29">
        <f t="shared" si="1"/>
        <v>97</v>
      </c>
    </row>
    <row r="22" spans="1:10" x14ac:dyDescent="0.25">
      <c r="A22" s="58"/>
      <c r="B22" s="11" t="s">
        <v>45</v>
      </c>
      <c r="C22" s="12">
        <v>15</v>
      </c>
      <c r="D22" s="12">
        <v>7</v>
      </c>
      <c r="E22" s="1">
        <f>VLOOKUP(B22,'CarbonReConer©Database'!$A$6:$E$37,2,FALSE)*(100-D22)*C22/10000</f>
        <v>6.2</v>
      </c>
      <c r="F22" s="1">
        <f>VLOOKUP(B22,'CarbonReConer©Database'!$A$6:$E$37,3,FALSE)*(100-D22)*C22/10000</f>
        <v>2.5</v>
      </c>
      <c r="G22" s="1">
        <f>VLOOKUP(B22,'CarbonReConer©Database'!$A$6:$E$37,4,FALSE)*(100-D22)*C22/10000</f>
        <v>3.7</v>
      </c>
      <c r="H22" s="1">
        <f>VLOOKUP(B22,'CarbonReConer©Database'!$A$6:$E$37,5,FALSE)*(100-D22)*C22/10000</f>
        <v>1.4</v>
      </c>
      <c r="I22" s="29">
        <f t="shared" si="1"/>
        <v>92.4</v>
      </c>
    </row>
    <row r="23" spans="1:10" x14ac:dyDescent="0.25">
      <c r="A23" s="58"/>
      <c r="B23" s="11" t="s">
        <v>32</v>
      </c>
      <c r="C23" s="12">
        <v>0</v>
      </c>
      <c r="D23" s="12">
        <v>0</v>
      </c>
      <c r="E23" s="1">
        <f>VLOOKUP(B23,'CarbonReConer©Database'!$A$6:$E$37,2,FALSE)*(100-D23)*C23/10000</f>
        <v>0</v>
      </c>
      <c r="F23" s="1">
        <f>VLOOKUP(B23,'CarbonReConer©Database'!$A$6:$E$37,3,FALSE)*(100-D23)*C23/10000</f>
        <v>0</v>
      </c>
      <c r="G23" s="1">
        <f>VLOOKUP(B23,'CarbonReConer©Database'!$A$6:$E$37,4,FALSE)*(100-D23)*C23/10000</f>
        <v>0</v>
      </c>
      <c r="H23" s="1">
        <f>VLOOKUP(B23,'CarbonReConer©Database'!$A$6:$E$37,5,FALSE)*(100-D23)*C23/10000</f>
        <v>0</v>
      </c>
      <c r="I23" s="29">
        <f t="shared" si="1"/>
        <v>100</v>
      </c>
    </row>
    <row r="24" spans="1:10" x14ac:dyDescent="0.25">
      <c r="A24" s="58"/>
      <c r="B24" s="30"/>
      <c r="C24" s="31" t="str">
        <f xml:space="preserve"> "Total proportion: " &amp; SUM(C18:C23) &amp; " %"</f>
        <v>Total proportion: 100 %</v>
      </c>
      <c r="D24" s="32" t="str">
        <f xml:space="preserve"> "Total moisture content: " &amp; (C18*D18+ C19*D19+ C20*D20+ C21*D21+ C22*D22+ C23*D23)/100&amp; " %"</f>
        <v>Total moisture content: 12.19 %</v>
      </c>
      <c r="E24" s="33"/>
      <c r="F24" s="34"/>
      <c r="G24" s="34"/>
      <c r="H24" s="34"/>
      <c r="I24" s="35"/>
      <c r="J24" s="1" t="s">
        <v>7</v>
      </c>
    </row>
    <row r="25" spans="1:10" x14ac:dyDescent="0.25">
      <c r="A25" s="58"/>
      <c r="B25" s="58"/>
      <c r="C25" s="58"/>
      <c r="D25" s="58"/>
      <c r="E25" s="58"/>
      <c r="F25" s="58"/>
      <c r="G25" s="58"/>
      <c r="H25" s="58"/>
      <c r="I25" s="58"/>
    </row>
    <row r="26" spans="1:10" s="24" customFormat="1" ht="22.7" customHeight="1" x14ac:dyDescent="0.25">
      <c r="A26" s="58"/>
      <c r="B26" s="94" t="s">
        <v>71</v>
      </c>
      <c r="C26" s="94"/>
      <c r="D26" s="94"/>
      <c r="E26" s="94"/>
      <c r="F26" s="94"/>
      <c r="G26" s="94"/>
      <c r="H26" s="94"/>
      <c r="I26" s="94"/>
    </row>
    <row r="27" spans="1:10" ht="15.75" x14ac:dyDescent="0.25">
      <c r="A27" s="58"/>
      <c r="B27" s="25" t="s">
        <v>67</v>
      </c>
      <c r="C27" s="26" t="s">
        <v>68</v>
      </c>
      <c r="D27" s="26" t="s">
        <v>30</v>
      </c>
      <c r="E27" s="27" t="s">
        <v>26</v>
      </c>
      <c r="F27" s="27" t="s">
        <v>27</v>
      </c>
      <c r="G27" s="27" t="s">
        <v>28</v>
      </c>
      <c r="H27" s="27" t="s">
        <v>29</v>
      </c>
      <c r="I27" s="28" t="s">
        <v>69</v>
      </c>
    </row>
    <row r="28" spans="1:10" x14ac:dyDescent="0.25">
      <c r="A28" s="58"/>
      <c r="B28" s="11" t="s">
        <v>50</v>
      </c>
      <c r="C28" s="12">
        <v>42</v>
      </c>
      <c r="D28" s="12">
        <v>33</v>
      </c>
      <c r="E28" s="1">
        <f>VLOOKUP(B28,'CarbonReConer©Database'!$A$6:$E$37,2,FALSE)*(100-D28)*C28/10000</f>
        <v>0.1</v>
      </c>
      <c r="F28" s="1">
        <f>VLOOKUP(B28,'CarbonReConer©Database'!$A$6:$E$37,3,FALSE)*(100-D28)*C28/10000</f>
        <v>0</v>
      </c>
      <c r="G28" s="1">
        <f>VLOOKUP(B28,'CarbonReConer©Database'!$A$6:$E$37,4,FALSE)*(100-D28)*C28/10000</f>
        <v>0</v>
      </c>
      <c r="H28" s="1">
        <f>VLOOKUP(B28,'CarbonReConer©Database'!$A$6:$E$37,5,FALSE)*(100-D28)*C28/10000</f>
        <v>0</v>
      </c>
      <c r="I28" s="29">
        <f>100-E28-H28</f>
        <v>99.9</v>
      </c>
    </row>
    <row r="29" spans="1:10" x14ac:dyDescent="0.25">
      <c r="A29" s="58"/>
      <c r="B29" s="11" t="s">
        <v>62</v>
      </c>
      <c r="C29" s="12">
        <v>55</v>
      </c>
      <c r="D29" s="12">
        <v>12</v>
      </c>
      <c r="E29" s="1">
        <f>VLOOKUP(B29,'CarbonReConer©Database'!$A$6:$E$37,2,FALSE)*(100-D29)*C29/10000</f>
        <v>0.7</v>
      </c>
      <c r="F29" s="1">
        <f>VLOOKUP(B29,'CarbonReConer©Database'!$A$6:$E$37,3,FALSE)*(100-D29)*C29/10000</f>
        <v>0.3</v>
      </c>
      <c r="G29" s="1">
        <f>VLOOKUP(B29,'CarbonReConer©Database'!$A$6:$E$37,4,FALSE)*(100-D29)*C29/10000</f>
        <v>0.4</v>
      </c>
      <c r="H29" s="1">
        <f>VLOOKUP(B29,'CarbonReConer©Database'!$A$6:$E$37,5,FALSE)*(100-D29)*C29/10000</f>
        <v>0.2</v>
      </c>
      <c r="I29" s="29">
        <f t="shared" ref="I29:I33" si="2">100-E29-H29</f>
        <v>99.1</v>
      </c>
    </row>
    <row r="30" spans="1:10" x14ac:dyDescent="0.25">
      <c r="A30" s="58"/>
      <c r="B30" s="11" t="s">
        <v>34</v>
      </c>
      <c r="C30" s="12">
        <v>3</v>
      </c>
      <c r="D30" s="12">
        <v>8</v>
      </c>
      <c r="E30" s="1">
        <f>VLOOKUP(B30,'CarbonReConer©Database'!$A$6:$E$37,2,FALSE)*(100-D30)*C30/10000</f>
        <v>0.5</v>
      </c>
      <c r="F30" s="1">
        <f>VLOOKUP(B30,'CarbonReConer©Database'!$A$6:$E$37,3,FALSE)*(100-D30)*C30/10000</f>
        <v>0.3</v>
      </c>
      <c r="G30" s="1">
        <f>VLOOKUP(B30,'CarbonReConer©Database'!$A$6:$E$37,4,FALSE)*(100-D30)*C30/10000</f>
        <v>0.1</v>
      </c>
      <c r="H30" s="1">
        <f>VLOOKUP(B30,'CarbonReConer©Database'!$A$6:$E$37,5,FALSE)*(100-D30)*C30/10000</f>
        <v>0.1</v>
      </c>
      <c r="I30" s="29">
        <f t="shared" si="2"/>
        <v>99.4</v>
      </c>
    </row>
    <row r="31" spans="1:10" x14ac:dyDescent="0.25">
      <c r="A31" s="58"/>
      <c r="B31" s="11" t="s">
        <v>32</v>
      </c>
      <c r="C31" s="12">
        <v>0</v>
      </c>
      <c r="D31" s="12">
        <v>0</v>
      </c>
      <c r="E31" s="1">
        <f>VLOOKUP(B31,'CarbonReConer©Database'!$A$6:$E$37,2,FALSE)*(100-D31)*C31/10000</f>
        <v>0</v>
      </c>
      <c r="F31" s="1">
        <f>VLOOKUP(B31,'CarbonReConer©Database'!$A$6:$E$37,3,FALSE)*(100-D31)*C31/10000</f>
        <v>0</v>
      </c>
      <c r="G31" s="1">
        <f>VLOOKUP(B31,'CarbonReConer©Database'!$A$6:$E$37,4,FALSE)*(100-D31)*C31/10000</f>
        <v>0</v>
      </c>
      <c r="H31" s="1">
        <f>VLOOKUP(B31,'CarbonReConer©Database'!$A$6:$E$37,5,FALSE)*(100-D31)*C31/10000</f>
        <v>0</v>
      </c>
      <c r="I31" s="29">
        <f t="shared" si="2"/>
        <v>100</v>
      </c>
    </row>
    <row r="32" spans="1:10" x14ac:dyDescent="0.25">
      <c r="A32" s="58"/>
      <c r="B32" s="11" t="s">
        <v>32</v>
      </c>
      <c r="C32" s="12">
        <v>0</v>
      </c>
      <c r="D32" s="12">
        <v>0</v>
      </c>
      <c r="E32" s="1">
        <f>VLOOKUP(B32,'CarbonReConer©Database'!$A$6:$E$37,2,FALSE)*(100-D32)*C32/10000</f>
        <v>0</v>
      </c>
      <c r="F32" s="1">
        <f>VLOOKUP(B32,'CarbonReConer©Database'!$A$6:$E$37,3,FALSE)*(100-D32)*C32/10000</f>
        <v>0</v>
      </c>
      <c r="G32" s="1">
        <f>VLOOKUP(B32,'CarbonReConer©Database'!$A$6:$E$37,4,FALSE)*(100-D32)*C32/10000</f>
        <v>0</v>
      </c>
      <c r="H32" s="1">
        <f>VLOOKUP(B32,'CarbonReConer©Database'!$A$6:$E$37,5,FALSE)*(100-D32)*C32/10000</f>
        <v>0</v>
      </c>
      <c r="I32" s="29">
        <f t="shared" si="2"/>
        <v>100</v>
      </c>
    </row>
    <row r="33" spans="1:10" x14ac:dyDescent="0.25">
      <c r="A33" s="58"/>
      <c r="B33" s="11" t="s">
        <v>32</v>
      </c>
      <c r="C33" s="12">
        <v>0</v>
      </c>
      <c r="D33" s="12">
        <v>0</v>
      </c>
      <c r="E33" s="1">
        <f>VLOOKUP(B33,'CarbonReConer©Database'!$A$6:$E$37,2,FALSE)*(100-D33)*C33/10000</f>
        <v>0</v>
      </c>
      <c r="F33" s="1">
        <f>VLOOKUP(B33,'CarbonReConer©Database'!$A$6:$E$37,3,FALSE)*(100-D33)*C33/10000</f>
        <v>0</v>
      </c>
      <c r="G33" s="1">
        <f>VLOOKUP(B33,'CarbonReConer©Database'!$A$6:$E$37,4,FALSE)*(100-D33)*C33/10000</f>
        <v>0</v>
      </c>
      <c r="H33" s="1">
        <f>VLOOKUP(B33,'CarbonReConer©Database'!$A$6:$E$37,5,FALSE)*(100-D33)*C33/10000</f>
        <v>0</v>
      </c>
      <c r="I33" s="29">
        <f t="shared" si="2"/>
        <v>100</v>
      </c>
    </row>
    <row r="34" spans="1:10" x14ac:dyDescent="0.25">
      <c r="A34" s="58"/>
      <c r="B34" s="30"/>
      <c r="C34" s="36" t="str">
        <f xml:space="preserve"> "Total proportion: " &amp; SUM(C28:C33) &amp; " %"</f>
        <v>Total proportion: 100 %</v>
      </c>
      <c r="D34" s="32" t="str">
        <f xml:space="preserve"> "Total moisture content: " &amp; (C28*D28+ C29*D29+ C30*D30+ C31*D31+ C32*D32+ C33*D33)/100&amp; " %"</f>
        <v>Total moisture content: 20.7 %</v>
      </c>
      <c r="E34" s="33"/>
      <c r="F34" s="34"/>
      <c r="G34" s="34"/>
      <c r="H34" s="34"/>
      <c r="I34" s="35"/>
      <c r="J34" s="1" t="s">
        <v>7</v>
      </c>
    </row>
    <row r="35" spans="1:10" x14ac:dyDescent="0.25">
      <c r="A35" s="58"/>
      <c r="B35" s="58"/>
      <c r="C35" s="58"/>
      <c r="D35" s="58"/>
      <c r="E35" s="58"/>
      <c r="F35" s="58"/>
      <c r="G35" s="58"/>
      <c r="H35" s="58"/>
      <c r="I35" s="58"/>
    </row>
    <row r="36" spans="1:10" s="24" customFormat="1" ht="22.7" customHeight="1" x14ac:dyDescent="0.25">
      <c r="A36" s="58"/>
      <c r="B36" s="94" t="s">
        <v>72</v>
      </c>
      <c r="C36" s="94"/>
      <c r="D36" s="94"/>
      <c r="E36" s="94"/>
      <c r="F36" s="94"/>
      <c r="G36" s="94"/>
      <c r="H36" s="94"/>
      <c r="I36" s="94"/>
    </row>
    <row r="37" spans="1:10" ht="15.75" x14ac:dyDescent="0.25">
      <c r="A37" s="58"/>
      <c r="B37" s="25" t="s">
        <v>67</v>
      </c>
      <c r="C37" s="26" t="s">
        <v>68</v>
      </c>
      <c r="D37" s="26" t="s">
        <v>30</v>
      </c>
      <c r="E37" s="27" t="s">
        <v>26</v>
      </c>
      <c r="F37" s="27" t="s">
        <v>27</v>
      </c>
      <c r="G37" s="27" t="s">
        <v>28</v>
      </c>
      <c r="H37" s="27" t="s">
        <v>29</v>
      </c>
      <c r="I37" s="28" t="s">
        <v>69</v>
      </c>
    </row>
    <row r="38" spans="1:10" x14ac:dyDescent="0.25">
      <c r="A38" s="58"/>
      <c r="B38" s="11" t="s">
        <v>62</v>
      </c>
      <c r="C38" s="12">
        <v>100</v>
      </c>
      <c r="D38" s="12">
        <v>12</v>
      </c>
      <c r="E38" s="1">
        <f>VLOOKUP(B38,'CarbonReConer©Database'!$A$6:$E$37,2,FALSE)*(100-D38)*C38/10000</f>
        <v>1.2</v>
      </c>
      <c r="F38" s="1">
        <f>VLOOKUP(B38,'CarbonReConer©Database'!$A$6:$E$37,3,FALSE)*(100-D38)*C38/10000</f>
        <v>0.5</v>
      </c>
      <c r="G38" s="1">
        <f>VLOOKUP(B38,'CarbonReConer©Database'!$A$6:$E$37,4,FALSE)*(100-D38)*C38/10000</f>
        <v>0.7</v>
      </c>
      <c r="H38" s="1">
        <f>VLOOKUP(B38,'CarbonReConer©Database'!$A$6:$E$37,5,FALSE)*(100-D38)*C38/10000</f>
        <v>0.4</v>
      </c>
      <c r="I38" s="29">
        <f>100-E38-H38</f>
        <v>98.4</v>
      </c>
    </row>
    <row r="39" spans="1:10" x14ac:dyDescent="0.25">
      <c r="A39" s="58"/>
      <c r="B39" s="11" t="s">
        <v>32</v>
      </c>
      <c r="C39" s="12">
        <v>0</v>
      </c>
      <c r="D39" s="12">
        <v>0</v>
      </c>
      <c r="E39" s="1">
        <f>VLOOKUP(B39,'CarbonReConer©Database'!$A$6:$E$37,2,FALSE)*(100-D39)*C39/10000</f>
        <v>0</v>
      </c>
      <c r="F39" s="1">
        <f>VLOOKUP(B39,'CarbonReConer©Database'!$A$6:$E$37,3,FALSE)*(100-D39)*C39/10000</f>
        <v>0</v>
      </c>
      <c r="G39" s="1">
        <f>VLOOKUP(B39,'CarbonReConer©Database'!$A$6:$E$37,4,FALSE)*(100-D39)*C39/10000</f>
        <v>0</v>
      </c>
      <c r="H39" s="1">
        <f>VLOOKUP(B39,'CarbonReConer©Database'!$A$6:$E$37,5,FALSE)*(100-D39)*C39/10000</f>
        <v>0</v>
      </c>
      <c r="I39" s="29">
        <f t="shared" ref="I39:I43" si="3">100-E39-H39</f>
        <v>100</v>
      </c>
    </row>
    <row r="40" spans="1:10" x14ac:dyDescent="0.25">
      <c r="A40" s="58"/>
      <c r="B40" s="11" t="s">
        <v>32</v>
      </c>
      <c r="C40" s="12">
        <v>0</v>
      </c>
      <c r="D40" s="12">
        <v>0</v>
      </c>
      <c r="E40" s="1">
        <f>VLOOKUP(B40,'CarbonReConer©Database'!$A$6:$E$37,2,FALSE)*(100-D40)*C40/10000</f>
        <v>0</v>
      </c>
      <c r="F40" s="1">
        <f>VLOOKUP(B40,'CarbonReConer©Database'!$A$6:$E$37,3,FALSE)*(100-D40)*C40/10000</f>
        <v>0</v>
      </c>
      <c r="G40" s="1">
        <f>VLOOKUP(B40,'CarbonReConer©Database'!$A$6:$E$37,4,FALSE)*(100-D40)*C40/10000</f>
        <v>0</v>
      </c>
      <c r="H40" s="1">
        <f>VLOOKUP(B40,'CarbonReConer©Database'!$A$6:$E$37,5,FALSE)*(100-D40)*C40/10000</f>
        <v>0</v>
      </c>
      <c r="I40" s="29">
        <f t="shared" si="3"/>
        <v>100</v>
      </c>
    </row>
    <row r="41" spans="1:10" x14ac:dyDescent="0.25">
      <c r="A41" s="58"/>
      <c r="B41" s="11" t="s">
        <v>32</v>
      </c>
      <c r="C41" s="12">
        <v>0</v>
      </c>
      <c r="D41" s="12">
        <v>0</v>
      </c>
      <c r="E41" s="1">
        <f>VLOOKUP(B41,'CarbonReConer©Database'!$A$6:$E$37,2,FALSE)*(100-D41)*C41/10000</f>
        <v>0</v>
      </c>
      <c r="F41" s="1">
        <f>VLOOKUP(B41,'CarbonReConer©Database'!$A$6:$E$37,3,FALSE)*(100-D41)*C41/10000</f>
        <v>0</v>
      </c>
      <c r="G41" s="1">
        <f>VLOOKUP(B41,'CarbonReConer©Database'!$A$6:$E$37,4,FALSE)*(100-D41)*C41/10000</f>
        <v>0</v>
      </c>
      <c r="H41" s="1">
        <f>VLOOKUP(B41,'CarbonReConer©Database'!$A$6:$E$37,5,FALSE)*(100-D41)*C41/10000</f>
        <v>0</v>
      </c>
      <c r="I41" s="29">
        <f t="shared" si="3"/>
        <v>100</v>
      </c>
    </row>
    <row r="42" spans="1:10" x14ac:dyDescent="0.25">
      <c r="A42" s="58"/>
      <c r="B42" s="11" t="s">
        <v>32</v>
      </c>
      <c r="C42" s="12">
        <v>0</v>
      </c>
      <c r="D42" s="12">
        <v>0</v>
      </c>
      <c r="E42" s="1">
        <f>VLOOKUP(B42,'CarbonReConer©Database'!$A$6:$E$37,2,FALSE)*(100-D42)*C42/10000</f>
        <v>0</v>
      </c>
      <c r="F42" s="1">
        <f>VLOOKUP(B42,'CarbonReConer©Database'!$A$6:$E$37,3,FALSE)*(100-D42)*C42/10000</f>
        <v>0</v>
      </c>
      <c r="G42" s="1">
        <f>VLOOKUP(B42,'CarbonReConer©Database'!$A$6:$E$37,4,FALSE)*(100-D42)*C42/10000</f>
        <v>0</v>
      </c>
      <c r="H42" s="1">
        <f>VLOOKUP(B42,'CarbonReConer©Database'!$A$6:$E$37,5,FALSE)*(100-D42)*C42/10000</f>
        <v>0</v>
      </c>
      <c r="I42" s="29">
        <f t="shared" si="3"/>
        <v>100</v>
      </c>
    </row>
    <row r="43" spans="1:10" x14ac:dyDescent="0.25">
      <c r="A43" s="58"/>
      <c r="B43" s="11" t="s">
        <v>32</v>
      </c>
      <c r="C43" s="12">
        <v>0</v>
      </c>
      <c r="D43" s="12">
        <v>0</v>
      </c>
      <c r="E43" s="1">
        <f>VLOOKUP(B43,'CarbonReConer©Database'!$A$6:$E$37,2,FALSE)*(100-D43)*C43/10000</f>
        <v>0</v>
      </c>
      <c r="F43" s="1">
        <f>VLOOKUP(B43,'CarbonReConer©Database'!$A$6:$E$37,3,FALSE)*(100-D43)*C43/10000</f>
        <v>0</v>
      </c>
      <c r="G43" s="1">
        <f>VLOOKUP(B43,'CarbonReConer©Database'!$A$6:$E$37,4,FALSE)*(100-D43)*C43/10000</f>
        <v>0</v>
      </c>
      <c r="H43" s="1">
        <f>VLOOKUP(B43,'CarbonReConer©Database'!$A$6:$E$37,5,FALSE)*(100-D43)*C43/10000</f>
        <v>0</v>
      </c>
      <c r="I43" s="29">
        <f t="shared" si="3"/>
        <v>100</v>
      </c>
    </row>
    <row r="44" spans="1:10" x14ac:dyDescent="0.25">
      <c r="A44" s="58"/>
      <c r="B44" s="30"/>
      <c r="C44" s="36" t="str">
        <f xml:space="preserve"> "Total proportion: " &amp; SUM(C38:C43) &amp; " %"</f>
        <v>Total proportion: 100 %</v>
      </c>
      <c r="D44" s="32" t="str">
        <f xml:space="preserve"> "Total moisture content: " &amp; (C38*D38+ C39*D39+ C40*D40+ C41*D41+ C42*D42+ C43*D43)/100&amp; " %"</f>
        <v>Total moisture content: 12 %</v>
      </c>
      <c r="E44" s="33"/>
      <c r="F44" s="34"/>
      <c r="G44" s="34"/>
      <c r="H44" s="34"/>
      <c r="I44" s="35"/>
      <c r="J44" s="1" t="s">
        <v>7</v>
      </c>
    </row>
    <row r="45" spans="1:10" x14ac:dyDescent="0.25">
      <c r="A45" s="58"/>
      <c r="B45" s="58"/>
      <c r="C45" s="58"/>
      <c r="D45" s="58"/>
      <c r="E45" s="58"/>
      <c r="F45" s="58"/>
      <c r="G45" s="58"/>
      <c r="H45" s="58"/>
      <c r="I45" s="58"/>
    </row>
    <row r="46" spans="1:10" s="24" customFormat="1" ht="22.7" customHeight="1" x14ac:dyDescent="0.25">
      <c r="A46" s="58"/>
      <c r="B46" s="94" t="s">
        <v>73</v>
      </c>
      <c r="C46" s="94"/>
      <c r="D46" s="94"/>
      <c r="E46" s="94"/>
      <c r="F46" s="94"/>
      <c r="G46" s="94"/>
      <c r="H46" s="94"/>
      <c r="I46" s="94"/>
    </row>
    <row r="47" spans="1:10" ht="15.75" x14ac:dyDescent="0.25">
      <c r="A47" s="58"/>
      <c r="B47" s="25" t="s">
        <v>67</v>
      </c>
      <c r="C47" s="26" t="s">
        <v>68</v>
      </c>
      <c r="D47" s="26" t="s">
        <v>30</v>
      </c>
      <c r="E47" s="27" t="s">
        <v>26</v>
      </c>
      <c r="F47" s="27" t="s">
        <v>27</v>
      </c>
      <c r="G47" s="27" t="s">
        <v>28</v>
      </c>
      <c r="H47" s="27" t="s">
        <v>29</v>
      </c>
      <c r="I47" s="28" t="s">
        <v>69</v>
      </c>
    </row>
    <row r="48" spans="1:10" x14ac:dyDescent="0.25">
      <c r="A48" s="58"/>
      <c r="B48" s="11" t="s">
        <v>41</v>
      </c>
      <c r="C48" s="12">
        <v>25</v>
      </c>
      <c r="D48" s="12">
        <v>5</v>
      </c>
      <c r="E48" s="1">
        <f>VLOOKUP(B48,'CarbonReConer©Database'!$A$6:$E$37,2,FALSE)*(100-D48)*C48/10000</f>
        <v>2.1</v>
      </c>
      <c r="F48" s="1">
        <f>VLOOKUP(B48,'CarbonReConer©Database'!$A$6:$E$37,3,FALSE)*(100-D48)*C48/10000</f>
        <v>0.9</v>
      </c>
      <c r="G48" s="1">
        <f>VLOOKUP(B48,'CarbonReConer©Database'!$A$6:$E$37,4,FALSE)*(100-D48)*C48/10000</f>
        <v>1.1000000000000001</v>
      </c>
      <c r="H48" s="1">
        <f>VLOOKUP(B48,'CarbonReConer©Database'!$A$6:$E$37,5,FALSE)*(100-D48)*C48/10000</f>
        <v>2.8</v>
      </c>
      <c r="I48" s="29">
        <f>100-E48-H48</f>
        <v>95.1</v>
      </c>
    </row>
    <row r="49" spans="1:10" x14ac:dyDescent="0.25">
      <c r="A49" s="58"/>
      <c r="B49" s="11" t="s">
        <v>33</v>
      </c>
      <c r="C49" s="12">
        <v>20</v>
      </c>
      <c r="D49" s="12">
        <v>10</v>
      </c>
      <c r="E49" s="1">
        <f>VLOOKUP(B49,'CarbonReConer©Database'!$A$6:$E$37,2,FALSE)*(100-D49)*C49/10000</f>
        <v>3.5</v>
      </c>
      <c r="F49" s="1">
        <f>VLOOKUP(B49,'CarbonReConer©Database'!$A$6:$E$37,3,FALSE)*(100-D49)*C49/10000</f>
        <v>1.7</v>
      </c>
      <c r="G49" s="1">
        <f>VLOOKUP(B49,'CarbonReConer©Database'!$A$6:$E$37,4,FALSE)*(100-D49)*C49/10000</f>
        <v>1.8</v>
      </c>
      <c r="H49" s="1">
        <f>VLOOKUP(B49,'CarbonReConer©Database'!$A$6:$E$37,5,FALSE)*(100-D49)*C49/10000</f>
        <v>0.2</v>
      </c>
      <c r="I49" s="29">
        <f t="shared" ref="I49:I53" si="4">100-E49-H49</f>
        <v>96.3</v>
      </c>
    </row>
    <row r="50" spans="1:10" x14ac:dyDescent="0.25">
      <c r="A50" s="58"/>
      <c r="B50" s="11" t="s">
        <v>39</v>
      </c>
      <c r="C50" s="12">
        <v>5</v>
      </c>
      <c r="D50" s="12">
        <v>4</v>
      </c>
      <c r="E50" s="1">
        <f>VLOOKUP(B50,'CarbonReConer©Database'!$A$6:$E$37,2,FALSE)*(100-D50)*C50/10000</f>
        <v>2.1</v>
      </c>
      <c r="F50" s="1">
        <f>VLOOKUP(B50,'CarbonReConer©Database'!$A$6:$E$37,3,FALSE)*(100-D50)*C50/10000</f>
        <v>1</v>
      </c>
      <c r="G50" s="1">
        <f>VLOOKUP(B50,'CarbonReConer©Database'!$A$6:$E$37,4,FALSE)*(100-D50)*C50/10000</f>
        <v>1.1000000000000001</v>
      </c>
      <c r="H50" s="1">
        <f>VLOOKUP(B50,'CarbonReConer©Database'!$A$6:$E$37,5,FALSE)*(100-D50)*C50/10000</f>
        <v>0</v>
      </c>
      <c r="I50" s="29">
        <f t="shared" si="4"/>
        <v>97.9</v>
      </c>
    </row>
    <row r="51" spans="1:10" x14ac:dyDescent="0.25">
      <c r="A51" s="58"/>
      <c r="B51" s="11" t="s">
        <v>35</v>
      </c>
      <c r="C51" s="12">
        <v>5</v>
      </c>
      <c r="D51" s="12">
        <v>0</v>
      </c>
      <c r="E51" s="1">
        <f>VLOOKUP(B51,'CarbonReConer©Database'!$A$6:$E$37,2,FALSE)*(100-D51)*C51/10000</f>
        <v>0.2</v>
      </c>
      <c r="F51" s="1">
        <f>VLOOKUP(B51,'CarbonReConer©Database'!$A$6:$E$37,3,FALSE)*(100-D51)*C51/10000</f>
        <v>0.1</v>
      </c>
      <c r="G51" s="1">
        <f>VLOOKUP(B51,'CarbonReConer©Database'!$A$6:$E$37,4,FALSE)*(100-D51)*C51/10000</f>
        <v>0.1</v>
      </c>
      <c r="H51" s="1">
        <f>VLOOKUP(B51,'CarbonReConer©Database'!$A$6:$E$37,5,FALSE)*(100-D51)*C51/10000</f>
        <v>0</v>
      </c>
      <c r="I51" s="29">
        <f t="shared" si="4"/>
        <v>99.8</v>
      </c>
    </row>
    <row r="52" spans="1:10" x14ac:dyDescent="0.25">
      <c r="A52" s="58"/>
      <c r="B52" s="11" t="s">
        <v>32</v>
      </c>
      <c r="C52" s="12">
        <v>0</v>
      </c>
      <c r="D52" s="12">
        <v>0</v>
      </c>
      <c r="E52" s="1">
        <f>VLOOKUP(B52,'CarbonReConer©Database'!$A$6:$E$37,2,FALSE)*(100-D52)*C52/10000</f>
        <v>0</v>
      </c>
      <c r="F52" s="1">
        <f>VLOOKUP(B52,'CarbonReConer©Database'!$A$6:$E$37,3,FALSE)*(100-D52)*C52/10000</f>
        <v>0</v>
      </c>
      <c r="G52" s="1">
        <f>VLOOKUP(B52,'CarbonReConer©Database'!$A$6:$E$37,4,FALSE)*(100-D52)*C52/10000</f>
        <v>0</v>
      </c>
      <c r="H52" s="1">
        <f>VLOOKUP(B52,'CarbonReConer©Database'!$A$6:$E$37,5,FALSE)*(100-D52)*C52/10000</f>
        <v>0</v>
      </c>
      <c r="I52" s="29">
        <f t="shared" si="4"/>
        <v>100</v>
      </c>
    </row>
    <row r="53" spans="1:10" x14ac:dyDescent="0.25">
      <c r="A53" s="58"/>
      <c r="B53" s="11" t="s">
        <v>61</v>
      </c>
      <c r="C53" s="12">
        <v>45</v>
      </c>
      <c r="D53" s="12">
        <v>2</v>
      </c>
      <c r="E53" s="1">
        <f>VLOOKUP(B53,'CarbonReConer©Database'!$A$6:$E$37,2,FALSE)*(100-D53)*C53/10000</f>
        <v>2.2000000000000002</v>
      </c>
      <c r="F53" s="1">
        <f>VLOOKUP(B53,'CarbonReConer©Database'!$A$6:$E$37,3,FALSE)*(100-D53)*C53/10000</f>
        <v>1.2</v>
      </c>
      <c r="G53" s="1">
        <f>VLOOKUP(B53,'CarbonReConer©Database'!$A$6:$E$37,4,FALSE)*(100-D53)*C53/10000</f>
        <v>1.1000000000000001</v>
      </c>
      <c r="H53" s="1">
        <f>VLOOKUP(B53,'CarbonReConer©Database'!$A$6:$E$37,5,FALSE)*(100-D53)*C53/10000</f>
        <v>0.2</v>
      </c>
      <c r="I53" s="29">
        <f t="shared" si="4"/>
        <v>97.6</v>
      </c>
    </row>
    <row r="54" spans="1:10" x14ac:dyDescent="0.25">
      <c r="A54" s="58"/>
      <c r="B54" s="30"/>
      <c r="C54" s="36" t="str">
        <f xml:space="preserve"> "Total proportion: " &amp; SUM(C48:C53) &amp; " %"</f>
        <v>Total proportion: 100 %</v>
      </c>
      <c r="D54" s="32" t="str">
        <f xml:space="preserve"> "Total moisture content: " &amp; (C48*D48+ C49*D49+ C50*D50+ C51*D51+ C52*D52+ C53*D53)/100&amp; " %"</f>
        <v>Total moisture content: 4.35 %</v>
      </c>
      <c r="E54" s="33"/>
      <c r="F54" s="34"/>
      <c r="G54" s="34"/>
      <c r="H54" s="34"/>
      <c r="I54" s="35"/>
      <c r="J54" s="1" t="s">
        <v>7</v>
      </c>
    </row>
  </sheetData>
  <sheetProtection algorithmName="SHA-512" hashValue="gCzHxwGfezSbRiAFvxbUA78L/F2iYieMxrcovRjfI48/AToXbS9YeFqibsIPZpmNpLZSg2vQMUrI11vqWMZDKw==" saltValue="UHgHw2x+wDm7sbeDkiiQEg==" spinCount="100000" sheet="1" objects="1" scenarios="1" selectLockedCells="1"/>
  <mergeCells count="13">
    <mergeCell ref="A1:A54"/>
    <mergeCell ref="B4:I4"/>
    <mergeCell ref="B6:I6"/>
    <mergeCell ref="B1:I1"/>
    <mergeCell ref="B2:I2"/>
    <mergeCell ref="B16:I16"/>
    <mergeCell ref="B26:I26"/>
    <mergeCell ref="B36:I36"/>
    <mergeCell ref="B15:I15"/>
    <mergeCell ref="B25:I25"/>
    <mergeCell ref="B35:I35"/>
    <mergeCell ref="B46:I46"/>
    <mergeCell ref="B45:I45"/>
  </mergeCells>
  <printOptions gridLines="1"/>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43CDB54-AE43-4037-9373-E1D732503C10}">
          <x14:formula1>
            <xm:f>'CarbonReConer©Database'!$H$6:$H$106</xm:f>
          </x14:formula1>
          <xm:sqref>C8:C13 C18:C23 C28:C33 C38:C43 C48:C53</xm:sqref>
        </x14:dataValidation>
        <x14:dataValidation type="list" allowBlank="1" showInputMessage="1" showErrorMessage="1" xr:uid="{28F786C8-B091-4806-AB3C-5B4E5179F87E}">
          <x14:formula1>
            <xm:f>'CarbonReConer©Database'!$G$6:$G$106</xm:f>
          </x14:formula1>
          <xm:sqref>D8:D13 D18:D23 D28:D33 D38:D43 D48:D53</xm:sqref>
        </x14:dataValidation>
        <x14:dataValidation type="list" allowBlank="1" showInputMessage="1" showErrorMessage="1" xr:uid="{0FC16CE2-27D8-4CFA-B9BC-AEA46D9CB63C}">
          <x14:formula1>
            <xm:f>'CarbonReConer©Database'!$A$6:$A$37</xm:f>
          </x14:formula1>
          <xm:sqref>B8:B13 B18:B23 B28:B33 B38:B43 B48:B53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8D1DC-4646-4019-839D-1CC1082F6B8D}">
  <sheetPr>
    <pageSetUpPr fitToPage="1"/>
  </sheetPr>
  <dimension ref="A1:K129"/>
  <sheetViews>
    <sheetView topLeftCell="A7" zoomScale="70" zoomScaleNormal="70" workbookViewId="0">
      <selection activeCell="B10" sqref="B10:C10"/>
    </sheetView>
  </sheetViews>
  <sheetFormatPr defaultColWidth="8.85546875" defaultRowHeight="15" x14ac:dyDescent="0.25"/>
  <cols>
    <col min="1" max="1" width="4.140625" customWidth="1"/>
    <col min="2" max="4" width="24.42578125" customWidth="1"/>
    <col min="5" max="5" width="22.85546875" customWidth="1"/>
    <col min="6" max="6" width="18.85546875" style="1" customWidth="1"/>
    <col min="7" max="7" width="26.85546875" style="1" customWidth="1"/>
    <col min="8" max="8" width="31" style="1" customWidth="1"/>
    <col min="9" max="9" width="18" style="1" customWidth="1"/>
    <col min="10" max="10" width="16" customWidth="1"/>
  </cols>
  <sheetData>
    <row r="1" spans="1:11" ht="71.45" customHeight="1" x14ac:dyDescent="0.25">
      <c r="A1" s="58"/>
      <c r="B1" s="58"/>
      <c r="C1" s="58"/>
      <c r="D1" s="58"/>
      <c r="E1" s="58"/>
      <c r="F1" s="58"/>
      <c r="G1" s="58"/>
      <c r="H1" s="58"/>
      <c r="I1" s="58"/>
      <c r="J1" s="58"/>
      <c r="K1" s="58"/>
    </row>
    <row r="2" spans="1:11" ht="23.25" x14ac:dyDescent="0.25">
      <c r="A2" s="58"/>
      <c r="B2" s="65" t="s">
        <v>64</v>
      </c>
      <c r="C2" s="65"/>
      <c r="D2" s="65"/>
      <c r="E2" s="65"/>
      <c r="F2" s="65"/>
      <c r="G2" s="65"/>
      <c r="H2" s="65"/>
      <c r="I2" s="65"/>
      <c r="J2" s="65"/>
      <c r="K2" s="65"/>
    </row>
    <row r="3" spans="1:11" x14ac:dyDescent="0.25">
      <c r="A3" s="58"/>
    </row>
    <row r="4" spans="1:11" ht="23.25" x14ac:dyDescent="0.25">
      <c r="A4" s="58"/>
      <c r="B4" s="109" t="s">
        <v>74</v>
      </c>
      <c r="C4" s="109"/>
      <c r="D4" s="109"/>
      <c r="E4" s="109"/>
      <c r="F4" s="109"/>
      <c r="G4" s="109"/>
      <c r="H4" s="109"/>
      <c r="I4" s="109"/>
      <c r="J4" s="109"/>
      <c r="K4" s="109"/>
    </row>
    <row r="5" spans="1:11" ht="15.75" thickBot="1" x14ac:dyDescent="0.3">
      <c r="A5" s="58"/>
    </row>
    <row r="6" spans="1:11" ht="22.35" customHeight="1" x14ac:dyDescent="0.25">
      <c r="A6" s="58"/>
      <c r="B6" s="106" t="s">
        <v>66</v>
      </c>
      <c r="C6" s="107"/>
      <c r="D6" s="107"/>
      <c r="E6" s="107"/>
      <c r="F6" s="107"/>
      <c r="G6" s="107"/>
      <c r="H6" s="107"/>
      <c r="I6" s="107"/>
      <c r="J6" s="107"/>
      <c r="K6" s="108"/>
    </row>
    <row r="7" spans="1:11" x14ac:dyDescent="0.25">
      <c r="A7" s="58"/>
      <c r="B7" s="37"/>
      <c r="C7" s="12"/>
      <c r="D7" s="38"/>
      <c r="E7" s="110"/>
      <c r="F7" s="110"/>
      <c r="G7" s="110"/>
      <c r="H7" s="110"/>
      <c r="I7" s="110"/>
      <c r="J7" s="110"/>
      <c r="K7" s="111"/>
    </row>
    <row r="8" spans="1:11" ht="15.75" x14ac:dyDescent="0.25">
      <c r="A8" s="58"/>
      <c r="B8" s="97" t="s">
        <v>66</v>
      </c>
      <c r="C8" s="98"/>
      <c r="D8" s="98"/>
      <c r="E8" s="110"/>
      <c r="F8" s="110"/>
      <c r="G8" s="110"/>
      <c r="H8" s="110"/>
      <c r="I8" s="110"/>
      <c r="J8" s="110"/>
      <c r="K8" s="111"/>
    </row>
    <row r="9" spans="1:11" ht="15.75" x14ac:dyDescent="0.25">
      <c r="A9" s="58"/>
      <c r="B9" s="104" t="str">
        <f>'CarbonReConer©Design'!B7</f>
        <v>Component materials</v>
      </c>
      <c r="C9" s="105"/>
      <c r="D9" s="41" t="str">
        <f>'CarbonReConer©Design'!C7</f>
        <v>Proportion by mass/%</v>
      </c>
      <c r="E9" s="110"/>
      <c r="F9" s="110"/>
      <c r="G9" s="110"/>
      <c r="H9" s="110"/>
      <c r="I9" s="110"/>
      <c r="J9" s="110"/>
      <c r="K9" s="111"/>
    </row>
    <row r="10" spans="1:11" ht="15.75" x14ac:dyDescent="0.25">
      <c r="A10" s="58"/>
      <c r="B10" s="95" t="str">
        <f>'CarbonReConer©Design'!B8</f>
        <v>UK green waste compost (UK GWC)</v>
      </c>
      <c r="C10" s="96"/>
      <c r="D10" s="42">
        <f>'CarbonReConer©Design'!C8</f>
        <v>25</v>
      </c>
      <c r="E10" s="110"/>
      <c r="F10" s="110"/>
      <c r="G10" s="110"/>
      <c r="H10" s="110"/>
      <c r="I10" s="110"/>
      <c r="J10" s="110"/>
      <c r="K10" s="111"/>
    </row>
    <row r="11" spans="1:11" ht="15.75" x14ac:dyDescent="0.25">
      <c r="A11" s="58"/>
      <c r="B11" s="114" t="str">
        <f>'CarbonReConer©Design'!B9</f>
        <v>Topsoil (20mm screened) (STS)</v>
      </c>
      <c r="C11" s="115"/>
      <c r="D11" s="42">
        <f>'CarbonReConer©Design'!C9</f>
        <v>30</v>
      </c>
      <c r="E11" s="110"/>
      <c r="F11" s="110"/>
      <c r="G11" s="110"/>
      <c r="H11" s="110"/>
      <c r="I11" s="110"/>
      <c r="J11" s="110"/>
      <c r="K11" s="111"/>
    </row>
    <row r="12" spans="1:11" ht="15.75" x14ac:dyDescent="0.25">
      <c r="A12" s="58"/>
      <c r="B12" s="95" t="str">
        <f>'CarbonReConer©Design'!B10</f>
        <v>Greenworld Green waste compost (GW GWC)</v>
      </c>
      <c r="C12" s="96"/>
      <c r="D12" s="42">
        <f>'CarbonReConer©Design'!C10</f>
        <v>12</v>
      </c>
      <c r="E12" s="110"/>
      <c r="F12" s="110"/>
      <c r="G12" s="110"/>
      <c r="H12" s="110"/>
      <c r="I12" s="110"/>
      <c r="J12" s="110"/>
      <c r="K12" s="111"/>
    </row>
    <row r="13" spans="1:11" ht="15.75" x14ac:dyDescent="0.25">
      <c r="A13" s="58"/>
      <c r="B13" s="95" t="str">
        <f>'CarbonReConer©Design'!B11</f>
        <v>Sub soil peat (SSP)</v>
      </c>
      <c r="C13" s="96"/>
      <c r="D13" s="42">
        <f>'CarbonReConer©Design'!C11</f>
        <v>21</v>
      </c>
      <c r="E13" s="110"/>
      <c r="F13" s="110"/>
      <c r="G13" s="110"/>
      <c r="H13" s="110"/>
      <c r="I13" s="110"/>
      <c r="J13" s="110"/>
      <c r="K13" s="111"/>
    </row>
    <row r="14" spans="1:11" ht="15.75" x14ac:dyDescent="0.25">
      <c r="A14" s="58"/>
      <c r="B14" s="95" t="str">
        <f>'CarbonReConer©Design'!B12</f>
        <v>Factor X-charcoal dust/biochar (FXBC)</v>
      </c>
      <c r="C14" s="96"/>
      <c r="D14" s="42">
        <f>'CarbonReConer©Design'!C12</f>
        <v>12</v>
      </c>
      <c r="E14" s="110"/>
      <c r="F14" s="110"/>
      <c r="G14" s="110"/>
      <c r="H14" s="110"/>
      <c r="I14" s="110"/>
      <c r="J14" s="110"/>
      <c r="K14" s="111"/>
    </row>
    <row r="15" spans="1:11" ht="15.75" x14ac:dyDescent="0.25">
      <c r="A15" s="58"/>
      <c r="B15" s="95" t="str">
        <f>'CarbonReConer©Design'!B13</f>
        <v>N.A.</v>
      </c>
      <c r="C15" s="96"/>
      <c r="D15" s="42">
        <f>'CarbonReConer©Design'!C13</f>
        <v>0</v>
      </c>
      <c r="E15" s="110"/>
      <c r="F15" s="110"/>
      <c r="G15" s="110"/>
      <c r="H15" s="110"/>
      <c r="I15" s="110"/>
      <c r="J15" s="110"/>
      <c r="K15" s="111"/>
    </row>
    <row r="16" spans="1:11" ht="15.75" x14ac:dyDescent="0.25">
      <c r="A16" s="58"/>
      <c r="B16" s="43"/>
      <c r="C16" s="12"/>
      <c r="D16" s="44" t="str">
        <f>'CarbonReConer©Design'!C14</f>
        <v>Total proportion: 100 %</v>
      </c>
      <c r="E16" s="110"/>
      <c r="F16" s="110"/>
      <c r="G16" s="110"/>
      <c r="H16" s="110"/>
      <c r="I16" s="110"/>
      <c r="J16" s="110"/>
      <c r="K16" s="111"/>
    </row>
    <row r="17" spans="1:11" ht="14.1" customHeight="1" x14ac:dyDescent="0.25">
      <c r="A17" s="58"/>
      <c r="B17" s="45"/>
      <c r="C17" s="46"/>
      <c r="D17" s="47"/>
      <c r="E17" s="110"/>
      <c r="F17" s="110"/>
      <c r="G17" s="110"/>
      <c r="H17" s="110"/>
      <c r="I17" s="110"/>
      <c r="J17" s="110"/>
      <c r="K17" s="111"/>
    </row>
    <row r="18" spans="1:11" ht="15.75" x14ac:dyDescent="0.25">
      <c r="A18" s="58"/>
      <c r="B18" s="97" t="s">
        <v>75</v>
      </c>
      <c r="C18" s="98"/>
      <c r="D18" s="46"/>
      <c r="E18" s="110"/>
      <c r="F18" s="110"/>
      <c r="G18" s="110"/>
      <c r="H18" s="110"/>
      <c r="I18" s="110"/>
      <c r="J18" s="110"/>
      <c r="K18" s="111"/>
    </row>
    <row r="19" spans="1:11" ht="15.75" x14ac:dyDescent="0.25">
      <c r="A19" s="58"/>
      <c r="B19" s="39" t="s">
        <v>76</v>
      </c>
      <c r="C19" s="41" t="s">
        <v>77</v>
      </c>
      <c r="D19" s="46"/>
      <c r="E19" s="110"/>
      <c r="F19" s="110"/>
      <c r="G19" s="110"/>
      <c r="H19" s="110"/>
      <c r="I19" s="110"/>
      <c r="J19" s="110"/>
      <c r="K19" s="111"/>
    </row>
    <row r="20" spans="1:11" ht="15.75" x14ac:dyDescent="0.25">
      <c r="A20" s="58"/>
      <c r="B20" s="48" t="s">
        <v>78</v>
      </c>
      <c r="C20" s="49">
        <f>('CarbonReConer©Design'!C8*'CarbonReConer©Design'!D8+'CarbonReConer©Design'!C9*'CarbonReConer©Design'!D9+'CarbonReConer©Design'!C10*'CarbonReConer©Design'!D10+'CarbonReConer©Design'!C11*'CarbonReConer©Design'!D11+'CarbonReConer©Design'!C12*'CarbonReConer©Design'!D12+'CarbonReConer©Design'!C13*'CarbonReConer©Design'!D13)/100</f>
        <v>47.2</v>
      </c>
      <c r="D20" s="46"/>
      <c r="E20" s="110"/>
      <c r="F20" s="110"/>
      <c r="G20" s="110"/>
      <c r="H20" s="110"/>
      <c r="I20" s="110"/>
      <c r="J20" s="110"/>
      <c r="K20" s="111"/>
    </row>
    <row r="21" spans="1:11" ht="15.75" x14ac:dyDescent="0.25">
      <c r="A21" s="58"/>
      <c r="B21" s="48" t="s">
        <v>79</v>
      </c>
      <c r="C21" s="49">
        <f>100-C20-SUM(C22:C24)</f>
        <v>46.8</v>
      </c>
      <c r="D21" s="46"/>
      <c r="E21" s="110"/>
      <c r="F21" s="110"/>
      <c r="G21" s="110"/>
      <c r="H21" s="110"/>
      <c r="I21" s="110"/>
      <c r="J21" s="110"/>
      <c r="K21" s="111"/>
    </row>
    <row r="22" spans="1:11" ht="15.75" x14ac:dyDescent="0.25">
      <c r="A22" s="58"/>
      <c r="B22" s="48" t="s">
        <v>80</v>
      </c>
      <c r="C22" s="49">
        <f>SUM('CarbonReConer©Design'!H8:H13)*(100-C20)/100</f>
        <v>1.1000000000000001</v>
      </c>
      <c r="D22" s="46"/>
      <c r="E22" s="110"/>
      <c r="F22" s="110"/>
      <c r="G22" s="110"/>
      <c r="H22" s="110"/>
      <c r="I22" s="110"/>
      <c r="J22" s="110"/>
      <c r="K22" s="111"/>
    </row>
    <row r="23" spans="1:11" ht="15.75" x14ac:dyDescent="0.25">
      <c r="A23" s="58"/>
      <c r="B23" s="48" t="s">
        <v>81</v>
      </c>
      <c r="C23" s="49">
        <f>SUM('CarbonReConer©Design'!F8:F13)*(100-C20)/100</f>
        <v>2.2999999999999998</v>
      </c>
      <c r="D23" s="46"/>
      <c r="E23" s="110"/>
      <c r="F23" s="110"/>
      <c r="G23" s="110"/>
      <c r="H23" s="110"/>
      <c r="I23" s="110"/>
      <c r="J23" s="110"/>
      <c r="K23" s="111"/>
    </row>
    <row r="24" spans="1:11" ht="15.75" x14ac:dyDescent="0.25">
      <c r="A24" s="58"/>
      <c r="B24" s="48" t="s">
        <v>82</v>
      </c>
      <c r="C24" s="49">
        <f>SUM('CarbonReConer©Design'!G8:G13)*(100-C20)/100</f>
        <v>2.6</v>
      </c>
      <c r="D24" s="46"/>
      <c r="E24" s="110"/>
      <c r="F24" s="110"/>
      <c r="G24" s="110"/>
      <c r="H24" s="110"/>
      <c r="I24" s="110"/>
      <c r="J24" s="110"/>
      <c r="K24" s="111"/>
    </row>
    <row r="25" spans="1:11" x14ac:dyDescent="0.25">
      <c r="A25" s="58"/>
      <c r="B25" s="45"/>
      <c r="C25" s="46"/>
      <c r="D25" s="46"/>
      <c r="E25" s="110"/>
      <c r="F25" s="110"/>
      <c r="G25" s="110"/>
      <c r="H25" s="110"/>
      <c r="I25" s="110"/>
      <c r="J25" s="110"/>
      <c r="K25" s="111"/>
    </row>
    <row r="26" spans="1:11" ht="18.75" x14ac:dyDescent="0.25">
      <c r="A26" s="58"/>
      <c r="B26" s="97" t="s">
        <v>83</v>
      </c>
      <c r="C26" s="98"/>
      <c r="D26" s="98"/>
      <c r="E26" s="110"/>
      <c r="F26" s="110"/>
      <c r="G26" s="110"/>
      <c r="H26" s="110"/>
      <c r="I26" s="110"/>
      <c r="J26" s="110"/>
      <c r="K26" s="111"/>
    </row>
    <row r="27" spans="1:11" ht="15.75" x14ac:dyDescent="0.25">
      <c r="A27" s="58"/>
      <c r="B27" s="39" t="s">
        <v>84</v>
      </c>
      <c r="C27" s="40" t="s">
        <v>81</v>
      </c>
      <c r="D27" s="40" t="s">
        <v>82</v>
      </c>
      <c r="E27" s="110"/>
      <c r="F27" s="110"/>
      <c r="G27" s="110"/>
      <c r="H27" s="110"/>
      <c r="I27" s="110"/>
      <c r="J27" s="110"/>
      <c r="K27" s="111"/>
    </row>
    <row r="28" spans="1:11" ht="15.75" x14ac:dyDescent="0.25">
      <c r="A28" s="58"/>
      <c r="B28" s="50">
        <f>(C23+C24)*1000/100</f>
        <v>49</v>
      </c>
      <c r="C28" s="51">
        <f>C23*1000/100</f>
        <v>23</v>
      </c>
      <c r="D28" s="51">
        <f>C24*1000/100</f>
        <v>26</v>
      </c>
      <c r="E28" s="110"/>
      <c r="F28" s="110"/>
      <c r="G28" s="110"/>
      <c r="H28" s="110"/>
      <c r="I28" s="110"/>
      <c r="J28" s="110"/>
      <c r="K28" s="111"/>
    </row>
    <row r="29" spans="1:11" ht="15.75" thickBot="1" x14ac:dyDescent="0.3">
      <c r="A29" s="58"/>
      <c r="B29" s="52"/>
      <c r="C29" s="53"/>
      <c r="D29" s="53"/>
      <c r="E29" s="112"/>
      <c r="F29" s="112"/>
      <c r="G29" s="112"/>
      <c r="H29" s="112"/>
      <c r="I29" s="112"/>
      <c r="J29" s="112"/>
      <c r="K29" s="113"/>
    </row>
    <row r="30" spans="1:11" ht="36.6" customHeight="1" thickBot="1" x14ac:dyDescent="0.3">
      <c r="A30" s="58"/>
      <c r="B30" s="99"/>
      <c r="C30" s="99"/>
      <c r="D30" s="99"/>
      <c r="E30" s="99"/>
      <c r="F30" s="99"/>
      <c r="G30" s="99"/>
      <c r="H30" s="99"/>
      <c r="I30" s="99"/>
      <c r="J30" s="99"/>
      <c r="K30" s="99"/>
    </row>
    <row r="31" spans="1:11" ht="22.35" customHeight="1" x14ac:dyDescent="0.25">
      <c r="A31" s="58"/>
      <c r="B31" s="106" t="s">
        <v>70</v>
      </c>
      <c r="C31" s="107"/>
      <c r="D31" s="107"/>
      <c r="E31" s="107"/>
      <c r="F31" s="107"/>
      <c r="G31" s="107"/>
      <c r="H31" s="107"/>
      <c r="I31" s="107"/>
      <c r="J31" s="107"/>
      <c r="K31" s="108"/>
    </row>
    <row r="32" spans="1:11" x14ac:dyDescent="0.25">
      <c r="A32" s="58"/>
      <c r="B32" s="45"/>
      <c r="C32" s="46"/>
      <c r="D32" s="38"/>
      <c r="E32" s="100"/>
      <c r="F32" s="100"/>
      <c r="G32" s="100"/>
      <c r="H32" s="100"/>
      <c r="I32" s="100"/>
      <c r="J32" s="100"/>
      <c r="K32" s="101"/>
    </row>
    <row r="33" spans="1:11" ht="15.75" x14ac:dyDescent="0.25">
      <c r="A33" s="58"/>
      <c r="B33" s="97" t="s">
        <v>70</v>
      </c>
      <c r="C33" s="98"/>
      <c r="D33" s="98"/>
      <c r="E33" s="100"/>
      <c r="F33" s="100"/>
      <c r="G33" s="100"/>
      <c r="H33" s="100"/>
      <c r="I33" s="100"/>
      <c r="J33" s="100"/>
      <c r="K33" s="101"/>
    </row>
    <row r="34" spans="1:11" ht="15.75" x14ac:dyDescent="0.25">
      <c r="A34" s="58"/>
      <c r="B34" s="104" t="str">
        <f>'CarbonReConer©Design'!B17</f>
        <v>Component materials</v>
      </c>
      <c r="C34" s="105"/>
      <c r="D34" s="41" t="str">
        <f>'CarbonReConer©Design'!C17</f>
        <v>Proportion by mass/%</v>
      </c>
      <c r="E34" s="100"/>
      <c r="F34" s="100"/>
      <c r="G34" s="100"/>
      <c r="H34" s="100"/>
      <c r="I34" s="100"/>
      <c r="J34" s="100"/>
      <c r="K34" s="101"/>
    </row>
    <row r="35" spans="1:11" ht="15.75" x14ac:dyDescent="0.25">
      <c r="A35" s="58"/>
      <c r="B35" s="95" t="str">
        <f>'CarbonReConer©Design'!B18</f>
        <v>UK green waste compost (UK GWC)</v>
      </c>
      <c r="C35" s="96"/>
      <c r="D35" s="42">
        <f>'CarbonReConer©Design'!C18</f>
        <v>14</v>
      </c>
      <c r="E35" s="100"/>
      <c r="F35" s="100"/>
      <c r="G35" s="100"/>
      <c r="H35" s="100"/>
      <c r="I35" s="100"/>
      <c r="J35" s="100"/>
      <c r="K35" s="101"/>
    </row>
    <row r="36" spans="1:11" ht="15.75" x14ac:dyDescent="0.25">
      <c r="A36" s="58"/>
      <c r="B36" s="95" t="str">
        <f>'CarbonReConer©Design'!B19</f>
        <v>Composted bark (CB)</v>
      </c>
      <c r="C36" s="96"/>
      <c r="D36" s="42">
        <f>'CarbonReConer©Design'!C19</f>
        <v>8</v>
      </c>
      <c r="E36" s="100"/>
      <c r="F36" s="100"/>
      <c r="G36" s="100"/>
      <c r="H36" s="100"/>
      <c r="I36" s="100"/>
      <c r="J36" s="100"/>
      <c r="K36" s="101"/>
    </row>
    <row r="37" spans="1:11" ht="15.75" x14ac:dyDescent="0.25">
      <c r="A37" s="58"/>
      <c r="B37" s="95" t="str">
        <f>'CarbonReConer©Design'!B20</f>
        <v>Sharp sand (SS)</v>
      </c>
      <c r="C37" s="96"/>
      <c r="D37" s="42">
        <f>'CarbonReConer©Design'!C20</f>
        <v>35</v>
      </c>
      <c r="E37" s="100"/>
      <c r="F37" s="100"/>
      <c r="G37" s="100"/>
      <c r="H37" s="100"/>
      <c r="I37" s="100"/>
      <c r="J37" s="100"/>
      <c r="K37" s="101"/>
    </row>
    <row r="38" spans="1:11" ht="15.75" x14ac:dyDescent="0.25">
      <c r="A38" s="58"/>
      <c r="B38" s="95" t="str">
        <f>'CarbonReConer©Design'!B21</f>
        <v>Lignite clay (LC)</v>
      </c>
      <c r="C38" s="96"/>
      <c r="D38" s="42">
        <f>'CarbonReConer©Design'!C21</f>
        <v>28</v>
      </c>
      <c r="E38" s="100"/>
      <c r="F38" s="100"/>
      <c r="G38" s="100"/>
      <c r="H38" s="100"/>
      <c r="I38" s="100"/>
      <c r="J38" s="100"/>
      <c r="K38" s="101"/>
    </row>
    <row r="39" spans="1:11" ht="15.75" x14ac:dyDescent="0.25">
      <c r="A39" s="58"/>
      <c r="B39" s="95" t="str">
        <f>'CarbonReConer©Design'!B22</f>
        <v>UK biochar (UK BC)</v>
      </c>
      <c r="C39" s="96"/>
      <c r="D39" s="42">
        <f>'CarbonReConer©Design'!C22</f>
        <v>15</v>
      </c>
      <c r="E39" s="100"/>
      <c r="F39" s="100"/>
      <c r="G39" s="100"/>
      <c r="H39" s="100"/>
      <c r="I39" s="100"/>
      <c r="J39" s="100"/>
      <c r="K39" s="101"/>
    </row>
    <row r="40" spans="1:11" ht="15.75" x14ac:dyDescent="0.25">
      <c r="A40" s="58"/>
      <c r="B40" s="95" t="str">
        <f>'CarbonReConer©Design'!B23</f>
        <v>N.A.</v>
      </c>
      <c r="C40" s="96"/>
      <c r="D40" s="42">
        <f>'CarbonReConer©Design'!C23</f>
        <v>0</v>
      </c>
      <c r="E40" s="100"/>
      <c r="F40" s="100"/>
      <c r="G40" s="100"/>
      <c r="H40" s="100"/>
      <c r="I40" s="100"/>
      <c r="J40" s="100"/>
      <c r="K40" s="101"/>
    </row>
    <row r="41" spans="1:11" ht="15.75" x14ac:dyDescent="0.25">
      <c r="A41" s="58"/>
      <c r="B41" s="54"/>
      <c r="C41" s="55"/>
      <c r="D41" s="44" t="str">
        <f>'CarbonReConer©Design'!C24</f>
        <v>Total proportion: 100 %</v>
      </c>
      <c r="E41" s="100"/>
      <c r="F41" s="100"/>
      <c r="G41" s="100"/>
      <c r="H41" s="100"/>
      <c r="I41" s="100"/>
      <c r="J41" s="100"/>
      <c r="K41" s="101"/>
    </row>
    <row r="42" spans="1:11" ht="15.75" x14ac:dyDescent="0.25">
      <c r="A42" s="58"/>
      <c r="B42" s="54"/>
      <c r="C42" s="55"/>
      <c r="D42" s="56"/>
      <c r="E42" s="100"/>
      <c r="F42" s="100"/>
      <c r="G42" s="100"/>
      <c r="H42" s="100"/>
      <c r="I42" s="100"/>
      <c r="J42" s="100"/>
      <c r="K42" s="101"/>
    </row>
    <row r="43" spans="1:11" ht="15.75" x14ac:dyDescent="0.25">
      <c r="A43" s="58"/>
      <c r="B43" s="97" t="s">
        <v>75</v>
      </c>
      <c r="C43" s="98"/>
      <c r="D43" s="46"/>
      <c r="E43" s="100"/>
      <c r="F43" s="100"/>
      <c r="G43" s="100"/>
      <c r="H43" s="100"/>
      <c r="I43" s="100"/>
      <c r="J43" s="100"/>
      <c r="K43" s="101"/>
    </row>
    <row r="44" spans="1:11" ht="15.75" x14ac:dyDescent="0.25">
      <c r="A44" s="58"/>
      <c r="B44" s="39" t="s">
        <v>76</v>
      </c>
      <c r="C44" s="41" t="s">
        <v>77</v>
      </c>
      <c r="D44" s="46"/>
      <c r="E44" s="100"/>
      <c r="F44" s="100"/>
      <c r="G44" s="100"/>
      <c r="H44" s="100"/>
      <c r="I44" s="100"/>
      <c r="J44" s="100"/>
      <c r="K44" s="101"/>
    </row>
    <row r="45" spans="1:11" ht="15.75" x14ac:dyDescent="0.25">
      <c r="A45" s="58"/>
      <c r="B45" s="48" t="s">
        <v>78</v>
      </c>
      <c r="C45" s="49">
        <f>('CarbonReConer©Design'!C18*'CarbonReConer©Design'!D18+'CarbonReConer©Design'!C19*'CarbonReConer©Design'!D19+'CarbonReConer©Design'!C20*'CarbonReConer©Design'!D20+'CarbonReConer©Design'!C21*'CarbonReConer©Design'!D21+'CarbonReConer©Design'!C22*'CarbonReConer©Design'!D22+'CarbonReConer©Design'!C23*'CarbonReConer©Design'!D23)/100</f>
        <v>12.2</v>
      </c>
      <c r="D45" s="46"/>
      <c r="E45" s="100"/>
      <c r="F45" s="100"/>
      <c r="G45" s="100"/>
      <c r="H45" s="100"/>
      <c r="I45" s="100"/>
      <c r="J45" s="100"/>
      <c r="K45" s="101"/>
    </row>
    <row r="46" spans="1:11" ht="15.75" x14ac:dyDescent="0.25">
      <c r="A46" s="58"/>
      <c r="B46" s="48" t="s">
        <v>79</v>
      </c>
      <c r="C46" s="49">
        <f>100-C45-SUM(C47:C49)</f>
        <v>74.8</v>
      </c>
      <c r="D46" s="46"/>
      <c r="E46" s="100"/>
      <c r="F46" s="100"/>
      <c r="G46" s="100"/>
      <c r="H46" s="100"/>
      <c r="I46" s="100"/>
      <c r="J46" s="100"/>
      <c r="K46" s="101"/>
    </row>
    <row r="47" spans="1:11" ht="15.75" x14ac:dyDescent="0.25">
      <c r="A47" s="58"/>
      <c r="B47" s="48" t="s">
        <v>80</v>
      </c>
      <c r="C47" s="49">
        <f>SUM('CarbonReConer©Design'!H18:H23)*(100-C45)/100</f>
        <v>1.8</v>
      </c>
      <c r="D47" s="46"/>
      <c r="E47" s="100"/>
      <c r="F47" s="100"/>
      <c r="G47" s="100"/>
      <c r="H47" s="100"/>
      <c r="I47" s="100"/>
      <c r="J47" s="100"/>
      <c r="K47" s="101"/>
    </row>
    <row r="48" spans="1:11" ht="15.75" x14ac:dyDescent="0.25">
      <c r="A48" s="58"/>
      <c r="B48" s="48" t="s">
        <v>81</v>
      </c>
      <c r="C48" s="49">
        <f>SUM('CarbonReConer©Design'!F18:F23)*(100-C45)/100</f>
        <v>4.5</v>
      </c>
      <c r="D48" s="46"/>
      <c r="E48" s="100"/>
      <c r="F48" s="100"/>
      <c r="G48" s="100"/>
      <c r="H48" s="100"/>
      <c r="I48" s="100"/>
      <c r="J48" s="100"/>
      <c r="K48" s="101"/>
    </row>
    <row r="49" spans="1:11" ht="15.75" x14ac:dyDescent="0.25">
      <c r="A49" s="58"/>
      <c r="B49" s="48" t="s">
        <v>82</v>
      </c>
      <c r="C49" s="49">
        <f>SUM('CarbonReConer©Design'!G18:G23)*(100-C45)/100</f>
        <v>6.7</v>
      </c>
      <c r="D49" s="46"/>
      <c r="E49" s="100"/>
      <c r="F49" s="100"/>
      <c r="G49" s="100"/>
      <c r="H49" s="100"/>
      <c r="I49" s="100"/>
      <c r="J49" s="100"/>
      <c r="K49" s="101"/>
    </row>
    <row r="50" spans="1:11" x14ac:dyDescent="0.25">
      <c r="A50" s="58"/>
      <c r="B50" s="45"/>
      <c r="C50" s="46"/>
      <c r="D50" s="46"/>
      <c r="E50" s="100"/>
      <c r="F50" s="100"/>
      <c r="G50" s="100"/>
      <c r="H50" s="100"/>
      <c r="I50" s="100"/>
      <c r="J50" s="100"/>
      <c r="K50" s="101"/>
    </row>
    <row r="51" spans="1:11" ht="18.75" x14ac:dyDescent="0.25">
      <c r="A51" s="58"/>
      <c r="B51" s="97" t="s">
        <v>83</v>
      </c>
      <c r="C51" s="98"/>
      <c r="D51" s="98"/>
      <c r="E51" s="100"/>
      <c r="F51" s="100"/>
      <c r="G51" s="100"/>
      <c r="H51" s="100"/>
      <c r="I51" s="100"/>
      <c r="J51" s="100"/>
      <c r="K51" s="101"/>
    </row>
    <row r="52" spans="1:11" ht="15.75" x14ac:dyDescent="0.25">
      <c r="A52" s="58"/>
      <c r="B52" s="39" t="s">
        <v>84</v>
      </c>
      <c r="C52" s="40" t="s">
        <v>81</v>
      </c>
      <c r="D52" s="40" t="s">
        <v>82</v>
      </c>
      <c r="E52" s="100"/>
      <c r="F52" s="100"/>
      <c r="G52" s="100"/>
      <c r="H52" s="100"/>
      <c r="I52" s="100"/>
      <c r="J52" s="100"/>
      <c r="K52" s="101"/>
    </row>
    <row r="53" spans="1:11" ht="15.75" x14ac:dyDescent="0.25">
      <c r="A53" s="58"/>
      <c r="B53" s="50">
        <f>(C48+C49)*1000/100</f>
        <v>112</v>
      </c>
      <c r="C53" s="51">
        <f>C48*1000/100</f>
        <v>45</v>
      </c>
      <c r="D53" s="51">
        <f>C49*1000/100</f>
        <v>67</v>
      </c>
      <c r="E53" s="100"/>
      <c r="F53" s="100"/>
      <c r="G53" s="100"/>
      <c r="H53" s="100"/>
      <c r="I53" s="100"/>
      <c r="J53" s="100"/>
      <c r="K53" s="101"/>
    </row>
    <row r="54" spans="1:11" ht="15.75" thickBot="1" x14ac:dyDescent="0.3">
      <c r="A54" s="58"/>
      <c r="B54" s="52"/>
      <c r="C54" s="53"/>
      <c r="D54" s="53"/>
      <c r="E54" s="102"/>
      <c r="F54" s="102"/>
      <c r="G54" s="102"/>
      <c r="H54" s="102"/>
      <c r="I54" s="102"/>
      <c r="J54" s="102"/>
      <c r="K54" s="103"/>
    </row>
    <row r="55" spans="1:11" ht="36" customHeight="1" thickBot="1" x14ac:dyDescent="0.3">
      <c r="A55" s="58"/>
      <c r="B55" s="99"/>
      <c r="C55" s="99"/>
      <c r="D55" s="99"/>
      <c r="E55" s="99"/>
      <c r="F55" s="99"/>
      <c r="G55" s="99"/>
      <c r="H55" s="99"/>
      <c r="I55" s="99"/>
      <c r="J55" s="99"/>
      <c r="K55" s="99"/>
    </row>
    <row r="56" spans="1:11" ht="22.35" customHeight="1" x14ac:dyDescent="0.25">
      <c r="A56" s="58"/>
      <c r="B56" s="106" t="s">
        <v>71</v>
      </c>
      <c r="C56" s="107"/>
      <c r="D56" s="107"/>
      <c r="E56" s="107"/>
      <c r="F56" s="107"/>
      <c r="G56" s="107"/>
      <c r="H56" s="107"/>
      <c r="I56" s="107"/>
      <c r="J56" s="107"/>
      <c r="K56" s="108"/>
    </row>
    <row r="57" spans="1:11" x14ac:dyDescent="0.25">
      <c r="A57" s="58"/>
      <c r="B57" s="45"/>
      <c r="C57" s="46"/>
      <c r="D57" s="38"/>
      <c r="E57" s="100"/>
      <c r="F57" s="100"/>
      <c r="G57" s="100"/>
      <c r="H57" s="100"/>
      <c r="I57" s="100"/>
      <c r="J57" s="100"/>
      <c r="K57" s="101"/>
    </row>
    <row r="58" spans="1:11" ht="15.75" x14ac:dyDescent="0.25">
      <c r="A58" s="58"/>
      <c r="B58" s="97" t="s">
        <v>71</v>
      </c>
      <c r="C58" s="98"/>
      <c r="D58" s="98"/>
      <c r="E58" s="100"/>
      <c r="F58" s="100"/>
      <c r="G58" s="100"/>
      <c r="H58" s="100"/>
      <c r="I58" s="100"/>
      <c r="J58" s="100"/>
      <c r="K58" s="101"/>
    </row>
    <row r="59" spans="1:11" ht="15.75" x14ac:dyDescent="0.25">
      <c r="A59" s="58"/>
      <c r="B59" s="104" t="str">
        <f>'CarbonReConer©Design'!B27</f>
        <v>Component materials</v>
      </c>
      <c r="C59" s="105"/>
      <c r="D59" s="41" t="str">
        <f>'CarbonReConer©Design'!C27</f>
        <v>Proportion by mass/%</v>
      </c>
      <c r="E59" s="100"/>
      <c r="F59" s="100"/>
      <c r="G59" s="100"/>
      <c r="H59" s="100"/>
      <c r="I59" s="100"/>
      <c r="J59" s="100"/>
      <c r="K59" s="101"/>
    </row>
    <row r="60" spans="1:11" ht="15.75" x14ac:dyDescent="0.25">
      <c r="A60" s="58"/>
      <c r="B60" s="95" t="str">
        <f>'CarbonReConer©Design'!B28</f>
        <v>Excavated clay soil (ExS)</v>
      </c>
      <c r="C60" s="96"/>
      <c r="D60" s="42">
        <f>'CarbonReConer©Design'!C28</f>
        <v>42</v>
      </c>
      <c r="E60" s="100"/>
      <c r="F60" s="100"/>
      <c r="G60" s="100"/>
      <c r="H60" s="100"/>
      <c r="I60" s="100"/>
      <c r="J60" s="100"/>
      <c r="K60" s="101"/>
    </row>
    <row r="61" spans="1:11" ht="15.75" x14ac:dyDescent="0.25">
      <c r="A61" s="58"/>
      <c r="B61" s="95" t="str">
        <f>'CarbonReConer©Design'!B29</f>
        <v>Surface horizon of agricultural soil (SHS)</v>
      </c>
      <c r="C61" s="96"/>
      <c r="D61" s="42">
        <f>'CarbonReConer©Design'!C29</f>
        <v>55</v>
      </c>
      <c r="E61" s="100"/>
      <c r="F61" s="100"/>
      <c r="G61" s="100"/>
      <c r="H61" s="100"/>
      <c r="I61" s="100"/>
      <c r="J61" s="100"/>
      <c r="K61" s="101"/>
    </row>
    <row r="62" spans="1:11" ht="15.75" x14ac:dyDescent="0.25">
      <c r="A62" s="58"/>
      <c r="B62" s="95" t="str">
        <f>'CarbonReConer©Design'!B30</f>
        <v>CATE compost (FR GWC)</v>
      </c>
      <c r="C62" s="96"/>
      <c r="D62" s="42">
        <f>'CarbonReConer©Design'!C30</f>
        <v>3</v>
      </c>
      <c r="E62" s="100"/>
      <c r="F62" s="100"/>
      <c r="G62" s="100"/>
      <c r="H62" s="100"/>
      <c r="I62" s="100"/>
      <c r="J62" s="100"/>
      <c r="K62" s="101"/>
    </row>
    <row r="63" spans="1:11" ht="15.75" x14ac:dyDescent="0.25">
      <c r="A63" s="58"/>
      <c r="B63" s="95" t="str">
        <f>'CarbonReConer©Design'!B31</f>
        <v>N.A.</v>
      </c>
      <c r="C63" s="96"/>
      <c r="D63" s="42">
        <f>'CarbonReConer©Design'!C31</f>
        <v>0</v>
      </c>
      <c r="E63" s="100"/>
      <c r="F63" s="100"/>
      <c r="G63" s="100"/>
      <c r="H63" s="100"/>
      <c r="I63" s="100"/>
      <c r="J63" s="100"/>
      <c r="K63" s="101"/>
    </row>
    <row r="64" spans="1:11" ht="15.75" x14ac:dyDescent="0.25">
      <c r="A64" s="58"/>
      <c r="B64" s="95" t="str">
        <f>'CarbonReConer©Design'!B32</f>
        <v>N.A.</v>
      </c>
      <c r="C64" s="96"/>
      <c r="D64" s="42">
        <f>'CarbonReConer©Design'!C32</f>
        <v>0</v>
      </c>
      <c r="E64" s="100"/>
      <c r="F64" s="100"/>
      <c r="G64" s="100"/>
      <c r="H64" s="100"/>
      <c r="I64" s="100"/>
      <c r="J64" s="100"/>
      <c r="K64" s="101"/>
    </row>
    <row r="65" spans="1:11" ht="15.75" x14ac:dyDescent="0.25">
      <c r="A65" s="58"/>
      <c r="B65" s="95" t="str">
        <f>'CarbonReConer©Design'!B33</f>
        <v>N.A.</v>
      </c>
      <c r="C65" s="96"/>
      <c r="D65" s="42">
        <f>'CarbonReConer©Design'!C33</f>
        <v>0</v>
      </c>
      <c r="E65" s="100"/>
      <c r="F65" s="100"/>
      <c r="G65" s="100"/>
      <c r="H65" s="100"/>
      <c r="I65" s="100"/>
      <c r="J65" s="100"/>
      <c r="K65" s="101"/>
    </row>
    <row r="66" spans="1:11" ht="15.75" x14ac:dyDescent="0.25">
      <c r="A66" s="58"/>
      <c r="B66" s="43"/>
      <c r="C66" s="57"/>
      <c r="D66" s="44" t="str">
        <f>'CarbonReConer©Design'!C34</f>
        <v>Total proportion: 100 %</v>
      </c>
      <c r="E66" s="100"/>
      <c r="F66" s="100"/>
      <c r="G66" s="100"/>
      <c r="H66" s="100"/>
      <c r="I66" s="100"/>
      <c r="J66" s="100"/>
      <c r="K66" s="101"/>
    </row>
    <row r="67" spans="1:11" x14ac:dyDescent="0.25">
      <c r="A67" s="58"/>
      <c r="B67" s="45"/>
      <c r="C67" s="46"/>
      <c r="D67" s="47"/>
      <c r="E67" s="100"/>
      <c r="F67" s="100"/>
      <c r="G67" s="100"/>
      <c r="H67" s="100"/>
      <c r="I67" s="100"/>
      <c r="J67" s="100"/>
      <c r="K67" s="101"/>
    </row>
    <row r="68" spans="1:11" ht="15.75" x14ac:dyDescent="0.25">
      <c r="A68" s="58"/>
      <c r="B68" s="97" t="s">
        <v>75</v>
      </c>
      <c r="C68" s="98"/>
      <c r="D68" s="46"/>
      <c r="E68" s="100"/>
      <c r="F68" s="100"/>
      <c r="G68" s="100"/>
      <c r="H68" s="100"/>
      <c r="I68" s="100"/>
      <c r="J68" s="100"/>
      <c r="K68" s="101"/>
    </row>
    <row r="69" spans="1:11" ht="15.75" x14ac:dyDescent="0.25">
      <c r="A69" s="58"/>
      <c r="B69" s="39" t="s">
        <v>76</v>
      </c>
      <c r="C69" s="41" t="s">
        <v>77</v>
      </c>
      <c r="D69" s="46"/>
      <c r="E69" s="100"/>
      <c r="F69" s="100"/>
      <c r="G69" s="100"/>
      <c r="H69" s="100"/>
      <c r="I69" s="100"/>
      <c r="J69" s="100"/>
      <c r="K69" s="101"/>
    </row>
    <row r="70" spans="1:11" ht="15.75" x14ac:dyDescent="0.25">
      <c r="A70" s="58"/>
      <c r="B70" s="48" t="s">
        <v>78</v>
      </c>
      <c r="C70" s="49">
        <f>('CarbonReConer©Design'!C28*'CarbonReConer©Design'!D28+'CarbonReConer©Design'!C29*'CarbonReConer©Design'!D29+'CarbonReConer©Design'!C30*'CarbonReConer©Design'!D30+'CarbonReConer©Design'!C31*'CarbonReConer©Design'!D31+'CarbonReConer©Design'!C32*'CarbonReConer©Design'!D32+'CarbonReConer©Design'!C33*'CarbonReConer©Design'!D32)/100</f>
        <v>20.7</v>
      </c>
      <c r="D70" s="46"/>
      <c r="E70" s="100"/>
      <c r="F70" s="100"/>
      <c r="G70" s="100"/>
      <c r="H70" s="100"/>
      <c r="I70" s="100"/>
      <c r="J70" s="100"/>
      <c r="K70" s="101"/>
    </row>
    <row r="71" spans="1:11" ht="15.75" x14ac:dyDescent="0.25">
      <c r="A71" s="58"/>
      <c r="B71" s="48" t="s">
        <v>79</v>
      </c>
      <c r="C71" s="49">
        <f>100-C70-SUM(C72:C74)</f>
        <v>78.2</v>
      </c>
      <c r="D71" s="46"/>
      <c r="E71" s="100"/>
      <c r="F71" s="100"/>
      <c r="G71" s="100"/>
      <c r="H71" s="100"/>
      <c r="I71" s="100"/>
      <c r="J71" s="100"/>
      <c r="K71" s="101"/>
    </row>
    <row r="72" spans="1:11" ht="15.75" x14ac:dyDescent="0.25">
      <c r="A72" s="58"/>
      <c r="B72" s="48" t="s">
        <v>80</v>
      </c>
      <c r="C72" s="49">
        <f>SUM('CarbonReConer©Design'!H28:H33)*(100-C70)/100</f>
        <v>0.2</v>
      </c>
      <c r="D72" s="46"/>
      <c r="E72" s="100"/>
      <c r="F72" s="100"/>
      <c r="G72" s="100"/>
      <c r="H72" s="100"/>
      <c r="I72" s="100"/>
      <c r="J72" s="100"/>
      <c r="K72" s="101"/>
    </row>
    <row r="73" spans="1:11" ht="15.75" x14ac:dyDescent="0.25">
      <c r="A73" s="58"/>
      <c r="B73" s="48" t="s">
        <v>81</v>
      </c>
      <c r="C73" s="49">
        <f>SUM('CarbonReConer©Design'!F28:F33)*(100-C70)/100</f>
        <v>0.5</v>
      </c>
      <c r="D73" s="46"/>
      <c r="E73" s="100"/>
      <c r="F73" s="100"/>
      <c r="G73" s="100"/>
      <c r="H73" s="100"/>
      <c r="I73" s="100"/>
      <c r="J73" s="100"/>
      <c r="K73" s="101"/>
    </row>
    <row r="74" spans="1:11" ht="15.75" x14ac:dyDescent="0.25">
      <c r="A74" s="58"/>
      <c r="B74" s="48" t="s">
        <v>82</v>
      </c>
      <c r="C74" s="49">
        <f>SUM('CarbonReConer©Design'!G28:G33)*(100-C70)/100</f>
        <v>0.4</v>
      </c>
      <c r="D74" s="46"/>
      <c r="E74" s="100"/>
      <c r="F74" s="100"/>
      <c r="G74" s="100"/>
      <c r="H74" s="100"/>
      <c r="I74" s="100"/>
      <c r="J74" s="100"/>
      <c r="K74" s="101"/>
    </row>
    <row r="75" spans="1:11" x14ac:dyDescent="0.25">
      <c r="A75" s="58"/>
      <c r="B75" s="45"/>
      <c r="C75" s="46"/>
      <c r="D75" s="46"/>
      <c r="E75" s="100"/>
      <c r="F75" s="100"/>
      <c r="G75" s="100"/>
      <c r="H75" s="100"/>
      <c r="I75" s="100"/>
      <c r="J75" s="100"/>
      <c r="K75" s="101"/>
    </row>
    <row r="76" spans="1:11" ht="18.75" x14ac:dyDescent="0.25">
      <c r="A76" s="58"/>
      <c r="B76" s="97" t="s">
        <v>83</v>
      </c>
      <c r="C76" s="98"/>
      <c r="D76" s="98"/>
      <c r="E76" s="100"/>
      <c r="F76" s="100"/>
      <c r="G76" s="100"/>
      <c r="H76" s="100"/>
      <c r="I76" s="100"/>
      <c r="J76" s="100"/>
      <c r="K76" s="101"/>
    </row>
    <row r="77" spans="1:11" ht="15.75" x14ac:dyDescent="0.25">
      <c r="A77" s="58"/>
      <c r="B77" s="39" t="s">
        <v>84</v>
      </c>
      <c r="C77" s="40" t="s">
        <v>81</v>
      </c>
      <c r="D77" s="40" t="s">
        <v>82</v>
      </c>
      <c r="E77" s="100"/>
      <c r="F77" s="100"/>
      <c r="G77" s="100"/>
      <c r="H77" s="100"/>
      <c r="I77" s="100"/>
      <c r="J77" s="100"/>
      <c r="K77" s="101"/>
    </row>
    <row r="78" spans="1:11" ht="15.75" x14ac:dyDescent="0.25">
      <c r="A78" s="58"/>
      <c r="B78" s="50">
        <f>(C73+C74)*1000/100</f>
        <v>9</v>
      </c>
      <c r="C78" s="51">
        <f>C73*1000/100</f>
        <v>5</v>
      </c>
      <c r="D78" s="51">
        <f>C74*1000/100</f>
        <v>4</v>
      </c>
      <c r="E78" s="100"/>
      <c r="F78" s="100"/>
      <c r="G78" s="100"/>
      <c r="H78" s="100"/>
      <c r="I78" s="100"/>
      <c r="J78" s="100"/>
      <c r="K78" s="101"/>
    </row>
    <row r="79" spans="1:11" ht="15.75" thickBot="1" x14ac:dyDescent="0.3">
      <c r="A79" s="58"/>
      <c r="B79" s="52"/>
      <c r="C79" s="53"/>
      <c r="D79" s="53"/>
      <c r="E79" s="102"/>
      <c r="F79" s="102"/>
      <c r="G79" s="102"/>
      <c r="H79" s="102"/>
      <c r="I79" s="102"/>
      <c r="J79" s="102"/>
      <c r="K79" s="103"/>
    </row>
    <row r="80" spans="1:11" ht="36.6" customHeight="1" thickBot="1" x14ac:dyDescent="0.3">
      <c r="A80" s="58"/>
      <c r="B80" s="99"/>
      <c r="C80" s="99"/>
      <c r="D80" s="99"/>
      <c r="E80" s="99"/>
      <c r="F80" s="99"/>
      <c r="G80" s="99"/>
      <c r="H80" s="99"/>
      <c r="I80" s="99"/>
      <c r="J80" s="99"/>
      <c r="K80" s="99"/>
    </row>
    <row r="81" spans="1:11" ht="22.35" customHeight="1" x14ac:dyDescent="0.25">
      <c r="A81" s="58"/>
      <c r="B81" s="106" t="s">
        <v>72</v>
      </c>
      <c r="C81" s="107"/>
      <c r="D81" s="107"/>
      <c r="E81" s="107"/>
      <c r="F81" s="107"/>
      <c r="G81" s="107"/>
      <c r="H81" s="107"/>
      <c r="I81" s="107"/>
      <c r="J81" s="107"/>
      <c r="K81" s="108"/>
    </row>
    <row r="82" spans="1:11" x14ac:dyDescent="0.25">
      <c r="A82" s="58"/>
      <c r="B82" s="45"/>
      <c r="C82" s="46"/>
      <c r="D82" s="38"/>
      <c r="E82" s="100"/>
      <c r="F82" s="100"/>
      <c r="G82" s="100"/>
      <c r="H82" s="100"/>
      <c r="I82" s="100"/>
      <c r="J82" s="100"/>
      <c r="K82" s="101"/>
    </row>
    <row r="83" spans="1:11" ht="15.75" x14ac:dyDescent="0.25">
      <c r="A83" s="58"/>
      <c r="B83" s="97" t="s">
        <v>72</v>
      </c>
      <c r="C83" s="98"/>
      <c r="D83" s="98"/>
      <c r="E83" s="100"/>
      <c r="F83" s="100"/>
      <c r="G83" s="100"/>
      <c r="H83" s="100"/>
      <c r="I83" s="100"/>
      <c r="J83" s="100"/>
      <c r="K83" s="101"/>
    </row>
    <row r="84" spans="1:11" ht="15.75" x14ac:dyDescent="0.25">
      <c r="A84" s="58"/>
      <c r="B84" s="104" t="str">
        <f>'CarbonReConer©Design'!B37</f>
        <v>Component materials</v>
      </c>
      <c r="C84" s="105"/>
      <c r="D84" s="41" t="str">
        <f>'CarbonReConer©Design'!C37</f>
        <v>Proportion by mass/%</v>
      </c>
      <c r="E84" s="100"/>
      <c r="F84" s="100"/>
      <c r="G84" s="100"/>
      <c r="H84" s="100"/>
      <c r="I84" s="100"/>
      <c r="J84" s="100"/>
      <c r="K84" s="101"/>
    </row>
    <row r="85" spans="1:11" ht="15.75" x14ac:dyDescent="0.25">
      <c r="A85" s="58"/>
      <c r="B85" s="95" t="str">
        <f>'CarbonReConer©Design'!B38</f>
        <v>Surface horizon of agricultural soil (SHS)</v>
      </c>
      <c r="C85" s="96"/>
      <c r="D85" s="42">
        <f>'CarbonReConer©Design'!C38</f>
        <v>100</v>
      </c>
      <c r="E85" s="100"/>
      <c r="F85" s="100"/>
      <c r="G85" s="100"/>
      <c r="H85" s="100"/>
      <c r="I85" s="100"/>
      <c r="J85" s="100"/>
      <c r="K85" s="101"/>
    </row>
    <row r="86" spans="1:11" ht="15.75" x14ac:dyDescent="0.25">
      <c r="A86" s="58"/>
      <c r="B86" s="95" t="str">
        <f>'CarbonReConer©Design'!B39</f>
        <v>N.A.</v>
      </c>
      <c r="C86" s="96"/>
      <c r="D86" s="42">
        <f>'CarbonReConer©Design'!C39</f>
        <v>0</v>
      </c>
      <c r="E86" s="100"/>
      <c r="F86" s="100"/>
      <c r="G86" s="100"/>
      <c r="H86" s="100"/>
      <c r="I86" s="100"/>
      <c r="J86" s="100"/>
      <c r="K86" s="101"/>
    </row>
    <row r="87" spans="1:11" ht="15.75" x14ac:dyDescent="0.25">
      <c r="A87" s="58"/>
      <c r="B87" s="95" t="str">
        <f>'CarbonReConer©Design'!B40</f>
        <v>N.A.</v>
      </c>
      <c r="C87" s="96"/>
      <c r="D87" s="42">
        <f>'CarbonReConer©Design'!C40</f>
        <v>0</v>
      </c>
      <c r="E87" s="100"/>
      <c r="F87" s="100"/>
      <c r="G87" s="100"/>
      <c r="H87" s="100"/>
      <c r="I87" s="100"/>
      <c r="J87" s="100"/>
      <c r="K87" s="101"/>
    </row>
    <row r="88" spans="1:11" ht="15.75" x14ac:dyDescent="0.25">
      <c r="A88" s="58"/>
      <c r="B88" s="95" t="str">
        <f>'CarbonReConer©Design'!B41</f>
        <v>N.A.</v>
      </c>
      <c r="C88" s="96"/>
      <c r="D88" s="42">
        <f>'CarbonReConer©Design'!C41</f>
        <v>0</v>
      </c>
      <c r="E88" s="100"/>
      <c r="F88" s="100"/>
      <c r="G88" s="100"/>
      <c r="H88" s="100"/>
      <c r="I88" s="100"/>
      <c r="J88" s="100"/>
      <c r="K88" s="101"/>
    </row>
    <row r="89" spans="1:11" ht="15.75" x14ac:dyDescent="0.25">
      <c r="A89" s="58"/>
      <c r="B89" s="95" t="str">
        <f>'CarbonReConer©Design'!B42</f>
        <v>N.A.</v>
      </c>
      <c r="C89" s="96"/>
      <c r="D89" s="42">
        <f>'CarbonReConer©Design'!C42</f>
        <v>0</v>
      </c>
      <c r="E89" s="100"/>
      <c r="F89" s="100"/>
      <c r="G89" s="100"/>
      <c r="H89" s="100"/>
      <c r="I89" s="100"/>
      <c r="J89" s="100"/>
      <c r="K89" s="101"/>
    </row>
    <row r="90" spans="1:11" ht="15.75" x14ac:dyDescent="0.25">
      <c r="A90" s="58"/>
      <c r="B90" s="95" t="str">
        <f>'CarbonReConer©Design'!B43</f>
        <v>N.A.</v>
      </c>
      <c r="C90" s="96"/>
      <c r="D90" s="42">
        <f>'CarbonReConer©Design'!C43</f>
        <v>0</v>
      </c>
      <c r="E90" s="100"/>
      <c r="F90" s="100"/>
      <c r="G90" s="100"/>
      <c r="H90" s="100"/>
      <c r="I90" s="100"/>
      <c r="J90" s="100"/>
      <c r="K90" s="101"/>
    </row>
    <row r="91" spans="1:11" ht="15.75" x14ac:dyDescent="0.25">
      <c r="A91" s="58"/>
      <c r="B91" s="43"/>
      <c r="C91" s="57"/>
      <c r="D91" s="44" t="str">
        <f>'CarbonReConer©Design'!C44</f>
        <v>Total proportion: 100 %</v>
      </c>
      <c r="E91" s="100"/>
      <c r="F91" s="100"/>
      <c r="G91" s="100"/>
      <c r="H91" s="100"/>
      <c r="I91" s="100"/>
      <c r="J91" s="100"/>
      <c r="K91" s="101"/>
    </row>
    <row r="92" spans="1:11" x14ac:dyDescent="0.25">
      <c r="A92" s="58"/>
      <c r="B92" s="45"/>
      <c r="C92" s="46"/>
      <c r="D92" s="47"/>
      <c r="E92" s="100"/>
      <c r="F92" s="100"/>
      <c r="G92" s="100"/>
      <c r="H92" s="100"/>
      <c r="I92" s="100"/>
      <c r="J92" s="100"/>
      <c r="K92" s="101"/>
    </row>
    <row r="93" spans="1:11" ht="15.75" x14ac:dyDescent="0.25">
      <c r="A93" s="58"/>
      <c r="B93" s="97" t="s">
        <v>75</v>
      </c>
      <c r="C93" s="98"/>
      <c r="D93" s="46"/>
      <c r="E93" s="100"/>
      <c r="F93" s="100"/>
      <c r="G93" s="100"/>
      <c r="H93" s="100"/>
      <c r="I93" s="100"/>
      <c r="J93" s="100"/>
      <c r="K93" s="101"/>
    </row>
    <row r="94" spans="1:11" ht="15.75" x14ac:dyDescent="0.25">
      <c r="A94" s="58"/>
      <c r="B94" s="39" t="s">
        <v>76</v>
      </c>
      <c r="C94" s="41" t="s">
        <v>77</v>
      </c>
      <c r="D94" s="46"/>
      <c r="E94" s="100"/>
      <c r="F94" s="100"/>
      <c r="G94" s="100"/>
      <c r="H94" s="100"/>
      <c r="I94" s="100"/>
      <c r="J94" s="100"/>
      <c r="K94" s="101"/>
    </row>
    <row r="95" spans="1:11" ht="15.75" x14ac:dyDescent="0.25">
      <c r="A95" s="58"/>
      <c r="B95" s="48" t="s">
        <v>78</v>
      </c>
      <c r="C95" s="49"/>
      <c r="D95" s="46"/>
      <c r="E95" s="100"/>
      <c r="F95" s="100"/>
      <c r="G95" s="100"/>
      <c r="H95" s="100"/>
      <c r="I95" s="100"/>
      <c r="J95" s="100"/>
      <c r="K95" s="101"/>
    </row>
    <row r="96" spans="1:11" ht="15.75" x14ac:dyDescent="0.25">
      <c r="A96" s="58"/>
      <c r="B96" s="48" t="s">
        <v>79</v>
      </c>
      <c r="C96" s="49">
        <f>100-C95-SUM(C97:C99)</f>
        <v>98.4</v>
      </c>
      <c r="D96" s="46"/>
      <c r="E96" s="100"/>
      <c r="F96" s="100"/>
      <c r="G96" s="100"/>
      <c r="H96" s="100"/>
      <c r="I96" s="100"/>
      <c r="J96" s="100"/>
      <c r="K96" s="101"/>
    </row>
    <row r="97" spans="1:11" ht="15.75" x14ac:dyDescent="0.25">
      <c r="A97" s="58"/>
      <c r="B97" s="48" t="s">
        <v>80</v>
      </c>
      <c r="C97" s="49">
        <f>SUM('CarbonReConer©Design'!H38:H43)*(100-C95)/100</f>
        <v>0.4</v>
      </c>
      <c r="D97" s="46"/>
      <c r="E97" s="100"/>
      <c r="F97" s="100"/>
      <c r="G97" s="100"/>
      <c r="H97" s="100"/>
      <c r="I97" s="100"/>
      <c r="J97" s="100"/>
      <c r="K97" s="101"/>
    </row>
    <row r="98" spans="1:11" ht="15.75" x14ac:dyDescent="0.25">
      <c r="A98" s="58"/>
      <c r="B98" s="48" t="s">
        <v>81</v>
      </c>
      <c r="C98" s="49">
        <f>SUM('CarbonReConer©Design'!F38:F43)*(100-C95)/100</f>
        <v>0.5</v>
      </c>
      <c r="D98" s="46"/>
      <c r="E98" s="100"/>
      <c r="F98" s="100"/>
      <c r="G98" s="100"/>
      <c r="H98" s="100"/>
      <c r="I98" s="100"/>
      <c r="J98" s="100"/>
      <c r="K98" s="101"/>
    </row>
    <row r="99" spans="1:11" ht="15.75" x14ac:dyDescent="0.25">
      <c r="A99" s="58"/>
      <c r="B99" s="48" t="s">
        <v>82</v>
      </c>
      <c r="C99" s="49">
        <f>SUM('CarbonReConer©Design'!G38:G43)*(100-C95)/100</f>
        <v>0.7</v>
      </c>
      <c r="D99" s="46"/>
      <c r="E99" s="100"/>
      <c r="F99" s="100"/>
      <c r="G99" s="100"/>
      <c r="H99" s="100"/>
      <c r="I99" s="100"/>
      <c r="J99" s="100"/>
      <c r="K99" s="101"/>
    </row>
    <row r="100" spans="1:11" x14ac:dyDescent="0.25">
      <c r="A100" s="58"/>
      <c r="B100" s="45"/>
      <c r="C100" s="46"/>
      <c r="D100" s="46"/>
      <c r="E100" s="100"/>
      <c r="F100" s="100"/>
      <c r="G100" s="100"/>
      <c r="H100" s="100"/>
      <c r="I100" s="100"/>
      <c r="J100" s="100"/>
      <c r="K100" s="101"/>
    </row>
    <row r="101" spans="1:11" ht="18.75" x14ac:dyDescent="0.25">
      <c r="A101" s="58"/>
      <c r="B101" s="97" t="s">
        <v>83</v>
      </c>
      <c r="C101" s="98"/>
      <c r="D101" s="98"/>
      <c r="E101" s="100"/>
      <c r="F101" s="100"/>
      <c r="G101" s="100"/>
      <c r="H101" s="100"/>
      <c r="I101" s="100"/>
      <c r="J101" s="100"/>
      <c r="K101" s="101"/>
    </row>
    <row r="102" spans="1:11" ht="15.75" x14ac:dyDescent="0.25">
      <c r="A102" s="58"/>
      <c r="B102" s="39" t="s">
        <v>84</v>
      </c>
      <c r="C102" s="40" t="s">
        <v>81</v>
      </c>
      <c r="D102" s="40" t="s">
        <v>82</v>
      </c>
      <c r="E102" s="100"/>
      <c r="F102" s="100"/>
      <c r="G102" s="100"/>
      <c r="H102" s="100"/>
      <c r="I102" s="100"/>
      <c r="J102" s="100"/>
      <c r="K102" s="101"/>
    </row>
    <row r="103" spans="1:11" ht="15.75" x14ac:dyDescent="0.25">
      <c r="A103" s="58"/>
      <c r="B103" s="50">
        <f>(C98+C99)*1000/100</f>
        <v>12</v>
      </c>
      <c r="C103" s="51">
        <f>C98*1000/100</f>
        <v>5</v>
      </c>
      <c r="D103" s="51">
        <f>C99*1000/100</f>
        <v>7</v>
      </c>
      <c r="E103" s="100"/>
      <c r="F103" s="100"/>
      <c r="G103" s="100"/>
      <c r="H103" s="100"/>
      <c r="I103" s="100"/>
      <c r="J103" s="100"/>
      <c r="K103" s="101"/>
    </row>
    <row r="104" spans="1:11" ht="15.75" thickBot="1" x14ac:dyDescent="0.3">
      <c r="A104" s="58"/>
      <c r="B104" s="52"/>
      <c r="C104" s="53"/>
      <c r="D104" s="53"/>
      <c r="E104" s="102"/>
      <c r="F104" s="102"/>
      <c r="G104" s="102"/>
      <c r="H104" s="102"/>
      <c r="I104" s="102"/>
      <c r="J104" s="102"/>
      <c r="K104" s="103"/>
    </row>
    <row r="105" spans="1:11" ht="36.6" customHeight="1" thickBot="1" x14ac:dyDescent="0.3">
      <c r="A105" s="58"/>
      <c r="B105" s="99"/>
      <c r="C105" s="99"/>
      <c r="D105" s="99"/>
      <c r="E105" s="99"/>
      <c r="F105" s="99"/>
      <c r="G105" s="99"/>
      <c r="H105" s="99"/>
      <c r="I105" s="99"/>
      <c r="J105" s="99"/>
      <c r="K105" s="99"/>
    </row>
    <row r="106" spans="1:11" ht="22.35" customHeight="1" x14ac:dyDescent="0.25">
      <c r="A106" s="58"/>
      <c r="B106" s="106" t="s">
        <v>73</v>
      </c>
      <c r="C106" s="107"/>
      <c r="D106" s="107"/>
      <c r="E106" s="107"/>
      <c r="F106" s="107"/>
      <c r="G106" s="107"/>
      <c r="H106" s="107"/>
      <c r="I106" s="107"/>
      <c r="J106" s="107"/>
      <c r="K106" s="108"/>
    </row>
    <row r="107" spans="1:11" x14ac:dyDescent="0.25">
      <c r="A107" s="58"/>
      <c r="B107" s="45"/>
      <c r="C107" s="46"/>
      <c r="D107" s="38"/>
      <c r="E107" s="100"/>
      <c r="F107" s="100"/>
      <c r="G107" s="100"/>
      <c r="H107" s="100"/>
      <c r="I107" s="100"/>
      <c r="J107" s="100"/>
      <c r="K107" s="101"/>
    </row>
    <row r="108" spans="1:11" ht="15.75" x14ac:dyDescent="0.25">
      <c r="A108" s="58"/>
      <c r="B108" s="97" t="s">
        <v>73</v>
      </c>
      <c r="C108" s="98"/>
      <c r="D108" s="98"/>
      <c r="E108" s="100"/>
      <c r="F108" s="100"/>
      <c r="G108" s="100"/>
      <c r="H108" s="100"/>
      <c r="I108" s="100"/>
      <c r="J108" s="100"/>
      <c r="K108" s="101"/>
    </row>
    <row r="109" spans="1:11" ht="15.75" x14ac:dyDescent="0.25">
      <c r="A109" s="58"/>
      <c r="B109" s="104" t="str">
        <f>'CarbonReConer©Design'!B47</f>
        <v>Component materials</v>
      </c>
      <c r="C109" s="105"/>
      <c r="D109" s="41" t="str">
        <f>'CarbonReConer©Design'!C47</f>
        <v>Proportion by mass/%</v>
      </c>
      <c r="E109" s="100"/>
      <c r="F109" s="100"/>
      <c r="G109" s="100"/>
      <c r="H109" s="100"/>
      <c r="I109" s="100"/>
      <c r="J109" s="100"/>
      <c r="K109" s="101"/>
    </row>
    <row r="110" spans="1:11" ht="15.75" x14ac:dyDescent="0.25">
      <c r="A110" s="58"/>
      <c r="B110" s="95" t="str">
        <f>'CarbonReConer©Design'!B48</f>
        <v>Paper crumble (PC)</v>
      </c>
      <c r="C110" s="96"/>
      <c r="D110" s="42">
        <f>'CarbonReConer©Design'!C48</f>
        <v>25</v>
      </c>
      <c r="E110" s="100"/>
      <c r="F110" s="100"/>
      <c r="G110" s="100"/>
      <c r="H110" s="100"/>
      <c r="I110" s="100"/>
      <c r="J110" s="100"/>
      <c r="K110" s="101"/>
    </row>
    <row r="111" spans="1:11" ht="15.75" x14ac:dyDescent="0.25">
      <c r="A111" s="58"/>
      <c r="B111" s="95" t="str">
        <f>'CarbonReConer©Design'!B49</f>
        <v>UK green waste compost (UK GWC)</v>
      </c>
      <c r="C111" s="96"/>
      <c r="D111" s="42">
        <f>'CarbonReConer©Design'!C49</f>
        <v>20</v>
      </c>
      <c r="E111" s="100"/>
      <c r="F111" s="100"/>
      <c r="G111" s="100"/>
      <c r="H111" s="100"/>
      <c r="I111" s="100"/>
      <c r="J111" s="100"/>
      <c r="K111" s="101"/>
    </row>
    <row r="112" spans="1:11" ht="15.75" x14ac:dyDescent="0.25">
      <c r="A112" s="58"/>
      <c r="B112" s="95" t="str">
        <f>'CarbonReConer©Design'!B50</f>
        <v>Composted bark (CB)</v>
      </c>
      <c r="C112" s="96"/>
      <c r="D112" s="42">
        <f>'CarbonReConer©Design'!C50</f>
        <v>5</v>
      </c>
      <c r="E112" s="100"/>
      <c r="F112" s="100"/>
      <c r="G112" s="100"/>
      <c r="H112" s="100"/>
      <c r="I112" s="100"/>
      <c r="J112" s="100"/>
      <c r="K112" s="101"/>
    </row>
    <row r="113" spans="1:11" ht="15.75" x14ac:dyDescent="0.25">
      <c r="A113" s="58"/>
      <c r="B113" s="95" t="str">
        <f>'CarbonReConer©Design'!B51</f>
        <v>Seed sowing compost (SSC)</v>
      </c>
      <c r="C113" s="96"/>
      <c r="D113" s="42">
        <f>'CarbonReConer©Design'!C51</f>
        <v>5</v>
      </c>
      <c r="E113" s="100"/>
      <c r="F113" s="100"/>
      <c r="G113" s="100"/>
      <c r="H113" s="100"/>
      <c r="I113" s="100"/>
      <c r="J113" s="100"/>
      <c r="K113" s="101"/>
    </row>
    <row r="114" spans="1:11" ht="15.75" x14ac:dyDescent="0.25">
      <c r="A114" s="58"/>
      <c r="B114" s="95" t="str">
        <f>'CarbonReConer©Design'!B52</f>
        <v>N.A.</v>
      </c>
      <c r="C114" s="96"/>
      <c r="D114" s="42">
        <f>'CarbonReConer©Design'!C52</f>
        <v>0</v>
      </c>
      <c r="E114" s="100"/>
      <c r="F114" s="100"/>
      <c r="G114" s="100"/>
      <c r="H114" s="100"/>
      <c r="I114" s="100"/>
      <c r="J114" s="100"/>
      <c r="K114" s="101"/>
    </row>
    <row r="115" spans="1:11" ht="15.75" x14ac:dyDescent="0.25">
      <c r="A115" s="58"/>
      <c r="B115" s="95" t="str">
        <f>'CarbonReConer©Design'!B53</f>
        <v>Topsoil (WH TS)</v>
      </c>
      <c r="C115" s="96"/>
      <c r="D115" s="42">
        <f>'CarbonReConer©Design'!C53</f>
        <v>45</v>
      </c>
      <c r="E115" s="100"/>
      <c r="F115" s="100"/>
      <c r="G115" s="100"/>
      <c r="H115" s="100"/>
      <c r="I115" s="100"/>
      <c r="J115" s="100"/>
      <c r="K115" s="101"/>
    </row>
    <row r="116" spans="1:11" ht="15.75" x14ac:dyDescent="0.25">
      <c r="A116" s="58"/>
      <c r="B116" s="43"/>
      <c r="C116" s="57"/>
      <c r="D116" s="44" t="str">
        <f>'CarbonReConer©Design'!C54</f>
        <v>Total proportion: 100 %</v>
      </c>
      <c r="E116" s="100"/>
      <c r="F116" s="100"/>
      <c r="G116" s="100"/>
      <c r="H116" s="100"/>
      <c r="I116" s="100"/>
      <c r="J116" s="100"/>
      <c r="K116" s="101"/>
    </row>
    <row r="117" spans="1:11" x14ac:dyDescent="0.25">
      <c r="A117" s="58"/>
      <c r="B117" s="45"/>
      <c r="C117" s="46"/>
      <c r="D117" s="47"/>
      <c r="E117" s="100"/>
      <c r="F117" s="100"/>
      <c r="G117" s="100"/>
      <c r="H117" s="100"/>
      <c r="I117" s="100"/>
      <c r="J117" s="100"/>
      <c r="K117" s="101"/>
    </row>
    <row r="118" spans="1:11" ht="15.75" x14ac:dyDescent="0.25">
      <c r="A118" s="58"/>
      <c r="B118" s="97" t="s">
        <v>75</v>
      </c>
      <c r="C118" s="98"/>
      <c r="D118" s="46"/>
      <c r="E118" s="100"/>
      <c r="F118" s="100"/>
      <c r="G118" s="100"/>
      <c r="H118" s="100"/>
      <c r="I118" s="100"/>
      <c r="J118" s="100"/>
      <c r="K118" s="101"/>
    </row>
    <row r="119" spans="1:11" ht="15.75" x14ac:dyDescent="0.25">
      <c r="A119" s="58"/>
      <c r="B119" s="39" t="s">
        <v>76</v>
      </c>
      <c r="C119" s="41" t="s">
        <v>77</v>
      </c>
      <c r="D119" s="46"/>
      <c r="E119" s="100"/>
      <c r="F119" s="100"/>
      <c r="G119" s="100"/>
      <c r="H119" s="100"/>
      <c r="I119" s="100"/>
      <c r="J119" s="100"/>
      <c r="K119" s="101"/>
    </row>
    <row r="120" spans="1:11" ht="15.75" x14ac:dyDescent="0.25">
      <c r="A120" s="58"/>
      <c r="B120" s="48" t="s">
        <v>78</v>
      </c>
      <c r="C120" s="49">
        <f>('CarbonReConer©Design'!C48*'CarbonReConer©Design'!D48+'CarbonReConer©Design'!C49*'CarbonReConer©Design'!D49+'CarbonReConer©Design'!C50*'CarbonReConer©Design'!D50+'CarbonReConer©Design'!C51*'CarbonReConer©Design'!D51+'CarbonReConer©Design'!C52*'CarbonReConer©Design'!D52+'CarbonReConer©Design'!C53*'CarbonReConer©Design'!D53)/100</f>
        <v>4.4000000000000004</v>
      </c>
      <c r="D120" s="46"/>
      <c r="E120" s="100"/>
      <c r="F120" s="100"/>
      <c r="G120" s="100"/>
      <c r="H120" s="100"/>
      <c r="I120" s="100"/>
      <c r="J120" s="100"/>
      <c r="K120" s="101"/>
    </row>
    <row r="121" spans="1:11" ht="15.75" x14ac:dyDescent="0.25">
      <c r="A121" s="58"/>
      <c r="B121" s="48" t="s">
        <v>79</v>
      </c>
      <c r="C121" s="49">
        <f>100-C120-SUM(C122:C124)</f>
        <v>82.8</v>
      </c>
      <c r="D121" s="46"/>
      <c r="E121" s="100"/>
      <c r="F121" s="100"/>
      <c r="G121" s="100"/>
      <c r="H121" s="100"/>
      <c r="I121" s="100"/>
      <c r="J121" s="100"/>
      <c r="K121" s="101"/>
    </row>
    <row r="122" spans="1:11" ht="15.75" x14ac:dyDescent="0.25">
      <c r="A122" s="58"/>
      <c r="B122" s="48" t="s">
        <v>80</v>
      </c>
      <c r="C122" s="49">
        <f>SUM('CarbonReConer©Design'!H48:H53)*(100-C120)/100</f>
        <v>3.1</v>
      </c>
      <c r="D122" s="46"/>
      <c r="E122" s="100"/>
      <c r="F122" s="100"/>
      <c r="G122" s="100"/>
      <c r="H122" s="100"/>
      <c r="I122" s="100"/>
      <c r="J122" s="100"/>
      <c r="K122" s="101"/>
    </row>
    <row r="123" spans="1:11" ht="15.75" x14ac:dyDescent="0.25">
      <c r="A123" s="58"/>
      <c r="B123" s="48" t="s">
        <v>81</v>
      </c>
      <c r="C123" s="49">
        <f>SUM('CarbonReConer©Design'!F48:F53)*(100-C120)/100</f>
        <v>4.7</v>
      </c>
      <c r="D123" s="46"/>
      <c r="E123" s="100"/>
      <c r="F123" s="100"/>
      <c r="G123" s="100"/>
      <c r="H123" s="100"/>
      <c r="I123" s="100"/>
      <c r="J123" s="100"/>
      <c r="K123" s="101"/>
    </row>
    <row r="124" spans="1:11" ht="15.75" x14ac:dyDescent="0.25">
      <c r="A124" s="58"/>
      <c r="B124" s="48" t="s">
        <v>82</v>
      </c>
      <c r="C124" s="49">
        <f>SUM('CarbonReConer©Design'!G48:G53)*(100-C120)/100</f>
        <v>5</v>
      </c>
      <c r="D124" s="46"/>
      <c r="E124" s="100"/>
      <c r="F124" s="100"/>
      <c r="G124" s="100"/>
      <c r="H124" s="100"/>
      <c r="I124" s="100"/>
      <c r="J124" s="100"/>
      <c r="K124" s="101"/>
    </row>
    <row r="125" spans="1:11" x14ac:dyDescent="0.25">
      <c r="A125" s="58"/>
      <c r="B125" s="45"/>
      <c r="C125" s="46"/>
      <c r="D125" s="46"/>
      <c r="E125" s="100"/>
      <c r="F125" s="100"/>
      <c r="G125" s="100"/>
      <c r="H125" s="100"/>
      <c r="I125" s="100"/>
      <c r="J125" s="100"/>
      <c r="K125" s="101"/>
    </row>
    <row r="126" spans="1:11" ht="18.75" x14ac:dyDescent="0.25">
      <c r="A126" s="58"/>
      <c r="B126" s="97" t="s">
        <v>83</v>
      </c>
      <c r="C126" s="98"/>
      <c r="D126" s="98"/>
      <c r="E126" s="100"/>
      <c r="F126" s="100"/>
      <c r="G126" s="100"/>
      <c r="H126" s="100"/>
      <c r="I126" s="100"/>
      <c r="J126" s="100"/>
      <c r="K126" s="101"/>
    </row>
    <row r="127" spans="1:11" ht="15.75" x14ac:dyDescent="0.25">
      <c r="A127" s="58"/>
      <c r="B127" s="39" t="s">
        <v>84</v>
      </c>
      <c r="C127" s="40" t="s">
        <v>81</v>
      </c>
      <c r="D127" s="40" t="s">
        <v>82</v>
      </c>
      <c r="E127" s="100"/>
      <c r="F127" s="100"/>
      <c r="G127" s="100"/>
      <c r="H127" s="100"/>
      <c r="I127" s="100"/>
      <c r="J127" s="100"/>
      <c r="K127" s="101"/>
    </row>
    <row r="128" spans="1:11" ht="15.75" x14ac:dyDescent="0.25">
      <c r="A128" s="58"/>
      <c r="B128" s="50">
        <f>(C123+C124)*1000/100</f>
        <v>97</v>
      </c>
      <c r="C128" s="51">
        <f>C123*1000/100</f>
        <v>47</v>
      </c>
      <c r="D128" s="51">
        <f>C124*1000/100</f>
        <v>50</v>
      </c>
      <c r="E128" s="100"/>
      <c r="F128" s="100"/>
      <c r="G128" s="100"/>
      <c r="H128" s="100"/>
      <c r="I128" s="100"/>
      <c r="J128" s="100"/>
      <c r="K128" s="101"/>
    </row>
    <row r="129" spans="1:11" ht="15.75" thickBot="1" x14ac:dyDescent="0.3">
      <c r="A129" s="58"/>
      <c r="B129" s="52"/>
      <c r="C129" s="53"/>
      <c r="D129" s="53"/>
      <c r="E129" s="102"/>
      <c r="F129" s="102"/>
      <c r="G129" s="102"/>
      <c r="H129" s="102"/>
      <c r="I129" s="102"/>
      <c r="J129" s="102"/>
      <c r="K129" s="103"/>
    </row>
  </sheetData>
  <sheetProtection algorithmName="SHA-512" hashValue="53q6c1Ybc8Ja8FPxA42zv0COhL6hWuFk1zAT901bQaOo4rsZaA4rRXldst1k/ng+0JPxaIi5eJxOjB6mLydbvw==" saltValue="X1iBYPbP5oC2DSSzXyOpGg==" spinCount="100000" sheet="1" objects="1" scenarios="1" selectLockedCells="1"/>
  <mergeCells count="68">
    <mergeCell ref="B110:C110"/>
    <mergeCell ref="B111:C111"/>
    <mergeCell ref="B112:C112"/>
    <mergeCell ref="B113:C113"/>
    <mergeCell ref="B14:C14"/>
    <mergeCell ref="B15:C15"/>
    <mergeCell ref="B93:C93"/>
    <mergeCell ref="B106:K106"/>
    <mergeCell ref="E57:K79"/>
    <mergeCell ref="B31:K31"/>
    <mergeCell ref="B39:C39"/>
    <mergeCell ref="B58:D58"/>
    <mergeCell ref="B59:C59"/>
    <mergeCell ref="B60:C60"/>
    <mergeCell ref="B61:C61"/>
    <mergeCell ref="B81:K81"/>
    <mergeCell ref="B62:C62"/>
    <mergeCell ref="B9:C9"/>
    <mergeCell ref="B10:C10"/>
    <mergeCell ref="B12:C12"/>
    <mergeCell ref="B13:C13"/>
    <mergeCell ref="B11:C11"/>
    <mergeCell ref="B55:K55"/>
    <mergeCell ref="E32:K54"/>
    <mergeCell ref="B8:D8"/>
    <mergeCell ref="B51:D51"/>
    <mergeCell ref="B43:C43"/>
    <mergeCell ref="B33:D33"/>
    <mergeCell ref="B34:C34"/>
    <mergeCell ref="B35:C35"/>
    <mergeCell ref="B36:C36"/>
    <mergeCell ref="B37:C37"/>
    <mergeCell ref="B38:C38"/>
    <mergeCell ref="B40:C40"/>
    <mergeCell ref="B18:C18"/>
    <mergeCell ref="B26:D26"/>
    <mergeCell ref="B109:C109"/>
    <mergeCell ref="B115:C115"/>
    <mergeCell ref="B114:C114"/>
    <mergeCell ref="A1:A129"/>
    <mergeCell ref="B76:D76"/>
    <mergeCell ref="B101:D101"/>
    <mergeCell ref="B126:D126"/>
    <mergeCell ref="B1:K1"/>
    <mergeCell ref="B2:K2"/>
    <mergeCell ref="B6:K6"/>
    <mergeCell ref="B4:K4"/>
    <mergeCell ref="E7:K29"/>
    <mergeCell ref="B30:K30"/>
    <mergeCell ref="B56:K56"/>
    <mergeCell ref="B68:C68"/>
    <mergeCell ref="B80:K80"/>
    <mergeCell ref="B63:C63"/>
    <mergeCell ref="B64:C64"/>
    <mergeCell ref="B65:C65"/>
    <mergeCell ref="B118:C118"/>
    <mergeCell ref="B105:K105"/>
    <mergeCell ref="E82:K104"/>
    <mergeCell ref="E107:K129"/>
    <mergeCell ref="B83:D83"/>
    <mergeCell ref="B84:C84"/>
    <mergeCell ref="B85:C85"/>
    <mergeCell ref="B86:C86"/>
    <mergeCell ref="B87:C87"/>
    <mergeCell ref="B88:C88"/>
    <mergeCell ref="B89:C89"/>
    <mergeCell ref="B90:C90"/>
    <mergeCell ref="B108:D108"/>
  </mergeCells>
  <printOptions gridLines="1"/>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Manual</vt:lpstr>
      <vt:lpstr>CarbonReConer©Database</vt:lpstr>
      <vt:lpstr>CarbonReConer©Design</vt:lpstr>
      <vt:lpstr>CarbonReConer©Results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Mao</dc:creator>
  <cp:keywords/>
  <dc:description/>
  <cp:lastModifiedBy>Ellie Leatham</cp:lastModifiedBy>
  <cp:revision/>
  <dcterms:created xsi:type="dcterms:W3CDTF">2022-01-31T14:00:23Z</dcterms:created>
  <dcterms:modified xsi:type="dcterms:W3CDTF">2023-06-27T12:10:45Z</dcterms:modified>
  <cp:category/>
  <cp:contentStatus/>
</cp:coreProperties>
</file>